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ellingtoneppm-my.sharepoint.com/personal/emma_arnaz-pemberton_wellingtone_co_uk/Documents/Events/Webinars &amp; Networking/"/>
    </mc:Choice>
  </mc:AlternateContent>
  <xr:revisionPtr revIDLastSave="0" documentId="8_{CD632C75-E030-45A8-8799-00386FAA7728}" xr6:coauthVersionLast="47" xr6:coauthVersionMax="47" xr10:uidLastSave="{00000000-0000-0000-0000-000000000000}"/>
  <workbookProtection workbookAlgorithmName="SHA-512" workbookHashValue="D8FPtwfQRAIFLH5GBIUMPCLWv079NSuAlMvQBL3ZoxkZIYVPsAZQ/qPgw5kG+qQr98wAtXRSKMMZLeXfNdRSPg==" workbookSaltValue="trjvq2ETH9NuNtc1hfa62g==" workbookSpinCount="100000" lockStructure="1"/>
  <bookViews>
    <workbookView showHorizontalScroll="0" showVerticalScroll="0" showSheetTabs="0" xWindow="-110" yWindow="-110" windowWidth="19420" windowHeight="10420" tabRatio="845" xr2:uid="{00000000-000D-0000-FFFF-FFFF00000000}"/>
  </bookViews>
  <sheets>
    <sheet name="PMO Self Assess" sheetId="1" r:id="rId1"/>
    <sheet name="Figure" sheetId="3" state="hidden" r:id="rId2"/>
    <sheet name="ref_sheet" sheetId="9" state="hidden" r:id="rId3"/>
    <sheet name="Version Control" sheetId="7" state="hidden" r:id="rId4"/>
  </sheets>
  <definedNames>
    <definedName name="No">ref_sheet!$C$4:$C$6</definedName>
    <definedName name="pmo">ref_sheet!#REF!</definedName>
    <definedName name="_xlnm.Print_Area" localSheetId="1">Figure!$A$1</definedName>
    <definedName name="_xlnm.Print_Area" localSheetId="0">'PMO Self Assess'!$B$1:$K$93</definedName>
    <definedName name="_xlnm.Print_Area" localSheetId="2">ref_sheet!$A$13</definedName>
    <definedName name="_xlnm.Print_Area" localSheetId="3">'Version Control'!$A$12</definedName>
    <definedName name="_xlnm.Print_Titles" localSheetId="0">'PMO Self Assess'!$1:$5</definedName>
    <definedName name="status">ref_sheet!#REF!</definedName>
    <definedName name="Yes">ref_sheet!$B$4:$B$6</definedName>
    <definedName name="yn">ref_sheet!$A$4:$A$5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G79" i="1"/>
  <c r="G78" i="1"/>
  <c r="G77" i="1"/>
  <c r="G76" i="1"/>
  <c r="G74" i="1"/>
  <c r="G73" i="1"/>
  <c r="G72" i="1"/>
  <c r="G71" i="1"/>
  <c r="G69" i="1"/>
  <c r="G68" i="1"/>
  <c r="G67" i="1"/>
  <c r="G66" i="1"/>
  <c r="G64" i="1"/>
  <c r="G63" i="1"/>
  <c r="G62" i="1"/>
  <c r="G61" i="1"/>
  <c r="G59" i="1"/>
  <c r="G58" i="1"/>
  <c r="G57" i="1"/>
  <c r="G56" i="1"/>
  <c r="G49" i="1"/>
  <c r="G48" i="1"/>
  <c r="G47" i="1"/>
  <c r="G46" i="1"/>
  <c r="G89" i="1"/>
  <c r="G88" i="1"/>
  <c r="G87" i="1"/>
  <c r="G86" i="1"/>
  <c r="G84" i="1"/>
  <c r="G83" i="1"/>
  <c r="G82" i="1"/>
  <c r="G81" i="1"/>
  <c r="G54" i="1"/>
  <c r="G53" i="1"/>
  <c r="G52" i="1"/>
  <c r="G51" i="1"/>
  <c r="G44" i="1"/>
  <c r="G43" i="1"/>
  <c r="G42" i="1"/>
  <c r="G41" i="1"/>
  <c r="G39" i="1"/>
  <c r="G38" i="1"/>
  <c r="G37" i="1"/>
  <c r="G36" i="1"/>
  <c r="G32" i="1"/>
  <c r="G33" i="1"/>
  <c r="G34" i="1"/>
  <c r="G31" i="1"/>
  <c r="D4" i="3"/>
  <c r="G30" i="1" l="1"/>
  <c r="B85" i="1"/>
  <c r="B80" i="1"/>
  <c r="I89" i="1"/>
  <c r="I88" i="1"/>
  <c r="I87" i="1"/>
  <c r="I86" i="1"/>
  <c r="I84" i="1"/>
  <c r="I83" i="1"/>
  <c r="I82" i="1"/>
  <c r="I81" i="1"/>
  <c r="I79" i="1"/>
  <c r="I78" i="1"/>
  <c r="I77" i="1"/>
  <c r="I76" i="1"/>
  <c r="I74" i="1"/>
  <c r="I73" i="1"/>
  <c r="I72" i="1"/>
  <c r="I71" i="1"/>
  <c r="I69" i="1"/>
  <c r="I68" i="1"/>
  <c r="I67" i="1"/>
  <c r="I66" i="1"/>
  <c r="I64" i="1"/>
  <c r="I63" i="1"/>
  <c r="I62" i="1"/>
  <c r="I61" i="1"/>
  <c r="I59" i="1"/>
  <c r="I58" i="1"/>
  <c r="I57" i="1"/>
  <c r="I56" i="1"/>
  <c r="I54" i="1"/>
  <c r="I53" i="1"/>
  <c r="I52" i="1"/>
  <c r="I51" i="1"/>
  <c r="I49" i="1"/>
  <c r="I48" i="1"/>
  <c r="I47" i="1"/>
  <c r="I46" i="1"/>
  <c r="I44" i="1"/>
  <c r="I43" i="1"/>
  <c r="I42" i="1"/>
  <c r="I41" i="1"/>
  <c r="G85" i="1"/>
  <c r="G75" i="1" l="1"/>
  <c r="G35" i="1"/>
  <c r="G50" i="1"/>
  <c r="G55" i="1"/>
  <c r="G70" i="1"/>
  <c r="G80" i="1"/>
  <c r="G60" i="1"/>
  <c r="G65" i="1"/>
  <c r="G45" i="1"/>
  <c r="G40" i="1" l="1"/>
  <c r="I39" i="1" l="1"/>
  <c r="I38" i="1"/>
  <c r="I37" i="1"/>
  <c r="I36" i="1"/>
  <c r="I34" i="1"/>
  <c r="I33" i="1"/>
  <c r="I31" i="1"/>
  <c r="C11" i="1" l="1"/>
  <c r="C10" i="1"/>
  <c r="H5" i="9"/>
  <c r="H4" i="9"/>
  <c r="G5" i="9"/>
  <c r="G4" i="9"/>
  <c r="G6" i="9"/>
  <c r="H6" i="9"/>
  <c r="I6" i="9"/>
  <c r="I5" i="9"/>
  <c r="I4" i="9"/>
  <c r="C21" i="1" l="1"/>
  <c r="I21" i="1" s="1"/>
  <c r="C20" i="1"/>
  <c r="I20" i="1" s="1"/>
  <c r="C19" i="1"/>
  <c r="I19" i="1" s="1"/>
  <c r="C15" i="1"/>
  <c r="C14" i="1"/>
  <c r="I14" i="1" s="1"/>
  <c r="I11" i="1"/>
  <c r="D13" i="3"/>
  <c r="D12" i="3"/>
  <c r="D11" i="3"/>
  <c r="D10" i="3"/>
  <c r="D9" i="3"/>
  <c r="D8" i="3"/>
  <c r="E25" i="3"/>
  <c r="E26" i="3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D7" i="3"/>
  <c r="D6" i="3"/>
  <c r="D5" i="3"/>
  <c r="E20" i="1" l="1"/>
  <c r="D20" i="1"/>
  <c r="E11" i="1"/>
  <c r="C18" i="1"/>
  <c r="I18" i="1" s="1"/>
  <c r="C17" i="1"/>
  <c r="I17" i="1" s="1"/>
  <c r="C16" i="1"/>
  <c r="I16" i="1" s="1"/>
  <c r="C13" i="1"/>
  <c r="I13" i="1" s="1"/>
  <c r="C12" i="1"/>
  <c r="I12" i="1" s="1"/>
  <c r="E14" i="1"/>
  <c r="D14" i="1"/>
  <c r="I15" i="1"/>
  <c r="D11" i="1"/>
  <c r="I10" i="1"/>
  <c r="F14" i="1" l="1"/>
  <c r="I8" i="3" s="1"/>
  <c r="F11" i="1"/>
  <c r="I5" i="3" s="1"/>
  <c r="E10" i="1"/>
  <c r="E21" i="1"/>
  <c r="E18" i="1"/>
  <c r="D18" i="1"/>
  <c r="E17" i="1"/>
  <c r="D17" i="1"/>
  <c r="D16" i="1"/>
  <c r="E16" i="1"/>
  <c r="E13" i="1"/>
  <c r="D13" i="1"/>
  <c r="D12" i="1"/>
  <c r="E12" i="1"/>
  <c r="E15" i="1"/>
  <c r="D15" i="1"/>
  <c r="E19" i="1"/>
  <c r="D19" i="1"/>
  <c r="D21" i="1"/>
  <c r="F21" i="1" s="1"/>
  <c r="D10" i="1"/>
  <c r="F17" i="1" l="1"/>
  <c r="I11" i="3" s="1"/>
  <c r="F16" i="1"/>
  <c r="I10" i="3" s="1"/>
  <c r="F15" i="1"/>
  <c r="I9" i="3" s="1"/>
  <c r="F12" i="1"/>
  <c r="I6" i="3" s="1"/>
  <c r="F13" i="1"/>
  <c r="I7" i="3" s="1"/>
  <c r="F10" i="1"/>
  <c r="I4" i="3" s="1"/>
  <c r="F19" i="1"/>
  <c r="I13" i="3" s="1"/>
  <c r="F18" i="1"/>
  <c r="I12" i="3" s="1"/>
  <c r="F20" i="1"/>
  <c r="B7" i="1"/>
  <c r="I6" i="1" s="1"/>
</calcChain>
</file>

<file path=xl/sharedStrings.xml><?xml version="1.0" encoding="utf-8"?>
<sst xmlns="http://schemas.openxmlformats.org/spreadsheetml/2006/main" count="183" uniqueCount="93">
  <si>
    <t>Date</t>
  </si>
  <si>
    <t>Author</t>
  </si>
  <si>
    <t>Emma Arnaz_pemberton</t>
  </si>
  <si>
    <t>Version</t>
  </si>
  <si>
    <t>Comments</t>
  </si>
  <si>
    <t>Score</t>
  </si>
  <si>
    <t>DO NOT DELETE, AMEND OR MOVE ANYTHING ON THIS SHEET</t>
  </si>
  <si>
    <t>PMO Reviewer:</t>
  </si>
  <si>
    <t>Scoring Guidance</t>
  </si>
  <si>
    <t>Review Date:</t>
  </si>
  <si>
    <t>Status</t>
  </si>
  <si>
    <t>Comments and Actions</t>
  </si>
  <si>
    <t>Yes</t>
  </si>
  <si>
    <t>No</t>
  </si>
  <si>
    <t>Project Management</t>
  </si>
  <si>
    <t>Executive Support</t>
  </si>
  <si>
    <t xml:space="preserve">PMO: </t>
  </si>
  <si>
    <t>PMO Manager:</t>
  </si>
  <si>
    <t>Portfolio Management</t>
  </si>
  <si>
    <t>Programme Management</t>
  </si>
  <si>
    <t>Planning</t>
  </si>
  <si>
    <t>Post Project &amp; Benefits Realisation</t>
  </si>
  <si>
    <t>Communications &amp; Collaboration</t>
  </si>
  <si>
    <t>Capability Development</t>
  </si>
  <si>
    <t>Value</t>
  </si>
  <si>
    <t>Difficulty</t>
  </si>
  <si>
    <t>High</t>
  </si>
  <si>
    <t>Low</t>
  </si>
  <si>
    <t>Medium</t>
  </si>
  <si>
    <t>1.1 The PMO Sponsor shares accountability with the PMO for ensuring its success</t>
  </si>
  <si>
    <t>1.4 The PMO Sponsor uses the information provided by the PMO as the single source of truth to support organisational decision making</t>
  </si>
  <si>
    <t>MOT Sections (Scores from -2 to +2)</t>
  </si>
  <si>
    <t>Available</t>
  </si>
  <si>
    <t>PMO Score</t>
  </si>
  <si>
    <t>3.3 The programme management process includes tracking against the expected outcomes as detailed in the Programme blueprint</t>
  </si>
  <si>
    <t>3.4  Programme governance allows for projects to easily identify and escalate problems, request help and resources</t>
  </si>
  <si>
    <t>4.1 There is a defined project lifecycle that is scalable to the nature and complexity of projects enabling a pragmatic approach to governance</t>
  </si>
  <si>
    <t>2.3 The portfolio management process includes tracking completed projects and monitoring the benefits realised versus their business cases</t>
  </si>
  <si>
    <t>6.2 Projects delivering less than expected results are examined, analysed to identify reasons for the shortfall and action plans deployed</t>
  </si>
  <si>
    <t>6.3 Projects delivering more than expected results are examined, analysed to identify the factors contributing to the success and ways to replicate those factors are deployed</t>
  </si>
  <si>
    <t>6.4 Lessons learned are documented at least at the end of each gate, analysed for trends and owners assigned to improvement plans</t>
  </si>
  <si>
    <t>Governance Arrangements</t>
  </si>
  <si>
    <t>7.4 Projects and Programmes do not move past appropriate gate(s) without a decision to proceed being awarded first</t>
  </si>
  <si>
    <t>8.1 The PMO embraces and facilitates a collaborative management model that promotes cross functional dialogue and co-operation</t>
  </si>
  <si>
    <t>8.3 PMO facilitates workshops to keep the lines of communication open and effective</t>
  </si>
  <si>
    <t>9.1 PMO provides knowledge transfer and training in a formal setting ensuring the skills development of project professionals and others</t>
  </si>
  <si>
    <t>9.3 PMO utilises horizon scanning to understand the changes in the industry and fosters an innovative mindset</t>
  </si>
  <si>
    <t>9.4 The delivery teams trust the PMO as a center of competence and are confident in asking for help when needed</t>
  </si>
  <si>
    <t>10.1 The PMO uses benchmarking with other organisations to develop and publish a roadmap of development</t>
  </si>
  <si>
    <t xml:space="preserve">10.2 The PMO monitors and publishes metrics relating to their own performance </t>
  </si>
  <si>
    <t>10.3 The PMO regularly measures its own maturity levels to identify areas for improvement</t>
  </si>
  <si>
    <t>Summary and notes</t>
  </si>
  <si>
    <t>Your Name</t>
  </si>
  <si>
    <t>Someone Senior</t>
  </si>
  <si>
    <t>First Draft</t>
  </si>
  <si>
    <t>Add your own here (not on radar)</t>
  </si>
  <si>
    <t xml:space="preserve">Executive Support </t>
  </si>
  <si>
    <t xml:space="preserve">Project Management </t>
  </si>
  <si>
    <t xml:space="preserve">Governance Arrangements </t>
  </si>
  <si>
    <t>Section</t>
  </si>
  <si>
    <t>Your PMO Name</t>
  </si>
  <si>
    <t xml:space="preserve">Updated 2024 </t>
  </si>
  <si>
    <t>Measuring how fit your PMO is for your maturity journey</t>
  </si>
  <si>
    <t>5.2 Estimates are refined during the planning process to avoid negataive surprises at the end of the project life</t>
  </si>
  <si>
    <t>Agree / being implemented or developing at the moment</t>
  </si>
  <si>
    <t>Totally Disagree / we are planning this for the future but it is not scheduled</t>
  </si>
  <si>
    <t>Disagree / we are planning this and it is scheduled in our roadmap</t>
  </si>
  <si>
    <t>Meh / I don’t know / this is out of scope for us and will remain out of scope</t>
  </si>
  <si>
    <t>Fully agree /in place and/or is available to our internal PMO Customers</t>
  </si>
  <si>
    <r>
      <rPr>
        <sz val="9"/>
        <color indexed="23"/>
        <rFont val="Segoe UI"/>
        <family val="2"/>
      </rPr>
      <t>1.</t>
    </r>
    <r>
      <rPr>
        <sz val="9"/>
        <rFont val="Segoe UI"/>
        <family val="2"/>
      </rPr>
      <t xml:space="preserve"> Select </t>
    </r>
    <r>
      <rPr>
        <b/>
        <sz val="9"/>
        <rFont val="Segoe UI"/>
        <family val="2"/>
      </rPr>
      <t>Yes</t>
    </r>
    <r>
      <rPr>
        <sz val="9"/>
        <rFont val="Segoe UI"/>
        <family val="2"/>
      </rPr>
      <t xml:space="preserve"> or </t>
    </r>
    <r>
      <rPr>
        <b/>
        <sz val="9"/>
        <rFont val="Segoe UI"/>
        <family val="2"/>
      </rPr>
      <t>No</t>
    </r>
    <r>
      <rPr>
        <sz val="9"/>
        <rFont val="Segoe UI"/>
        <family val="2"/>
      </rPr>
      <t xml:space="preserve"> in the 'Available' column to indicate the level of agreement with the statement using the Scoring Guidance on the left, and select the relevant score from </t>
    </r>
    <r>
      <rPr>
        <b/>
        <sz val="9"/>
        <rFont val="Segoe UI"/>
        <family val="2"/>
      </rPr>
      <t>4</t>
    </r>
    <r>
      <rPr>
        <sz val="9"/>
        <rFont val="Segoe UI"/>
        <family val="2"/>
      </rPr>
      <t xml:space="preserve"> to </t>
    </r>
    <r>
      <rPr>
        <b/>
        <sz val="9"/>
        <rFont val="Segoe UI"/>
        <family val="2"/>
      </rPr>
      <t xml:space="preserve">-4 </t>
    </r>
    <r>
      <rPr>
        <sz val="9"/>
        <rFont val="Segoe UI"/>
        <family val="2"/>
      </rPr>
      <t>from the 'Score' drop down
2. Select High, Medium or Low from the '</t>
    </r>
    <r>
      <rPr>
        <b/>
        <sz val="9"/>
        <rFont val="Segoe UI"/>
        <family val="2"/>
      </rPr>
      <t>Value</t>
    </r>
    <r>
      <rPr>
        <sz val="9"/>
        <rFont val="Segoe UI"/>
        <family val="2"/>
      </rPr>
      <t xml:space="preserve"> to the PMO and Organisation' and '</t>
    </r>
    <r>
      <rPr>
        <b/>
        <sz val="9"/>
        <rFont val="Segoe UI"/>
        <family val="2"/>
      </rPr>
      <t>Difficulty</t>
    </r>
    <r>
      <rPr>
        <sz val="9"/>
        <rFont val="Segoe UI"/>
        <family val="2"/>
      </rPr>
      <t xml:space="preserve"> to Embed' drop downs
</t>
    </r>
    <r>
      <rPr>
        <sz val="9"/>
        <color indexed="23"/>
        <rFont val="Segoe UI"/>
        <family val="2"/>
      </rPr>
      <t xml:space="preserve">3. </t>
    </r>
    <r>
      <rPr>
        <sz val="9"/>
        <rFont val="Segoe UI"/>
        <family val="2"/>
      </rPr>
      <t xml:space="preserve">If the question or section is </t>
    </r>
    <r>
      <rPr>
        <b/>
        <sz val="9"/>
        <rFont val="Segoe UI"/>
        <family val="2"/>
      </rPr>
      <t xml:space="preserve">Not Applicable </t>
    </r>
    <r>
      <rPr>
        <sz val="9"/>
        <rFont val="Segoe UI"/>
        <family val="2"/>
      </rPr>
      <t xml:space="preserve">to your project enter </t>
    </r>
    <r>
      <rPr>
        <b/>
        <sz val="9"/>
        <rFont val="Segoe UI"/>
        <family val="2"/>
      </rPr>
      <t>No</t>
    </r>
    <r>
      <rPr>
        <sz val="9"/>
        <rFont val="Segoe UI"/>
        <family val="2"/>
      </rPr>
      <t xml:space="preserve"> in the 'Complete' column, and select a </t>
    </r>
    <r>
      <rPr>
        <b/>
        <sz val="9"/>
        <rFont val="Segoe UI"/>
        <family val="2"/>
      </rPr>
      <t>0</t>
    </r>
    <r>
      <rPr>
        <sz val="9"/>
        <rFont val="Segoe UI"/>
        <family val="2"/>
      </rPr>
      <t xml:space="preserve"> score. The 'Status' column will indicate if any questions are incomplete or not applicable
4</t>
    </r>
    <r>
      <rPr>
        <sz val="9"/>
        <color indexed="23"/>
        <rFont val="Segoe UI"/>
        <family val="2"/>
      </rPr>
      <t>.</t>
    </r>
    <r>
      <rPr>
        <sz val="9"/>
        <rFont val="Segoe UI"/>
        <family val="2"/>
      </rPr>
      <t xml:space="preserve"> Please note that the the two additional sections are optional and will </t>
    </r>
    <r>
      <rPr>
        <b/>
        <sz val="9"/>
        <rFont val="Segoe UI"/>
        <family val="2"/>
      </rPr>
      <t>NOT</t>
    </r>
    <r>
      <rPr>
        <sz val="9"/>
        <rFont val="Segoe UI"/>
        <family val="2"/>
      </rPr>
      <t xml:space="preserve"> be included in the Results Radar but will be taken into account for the overall score</t>
    </r>
  </si>
  <si>
    <t>1.2 Senior management will be responsive to requests for support and additional resources if properly justified (as the need arises)</t>
  </si>
  <si>
    <t>2.1 Portfolios are prioritised based on the value each project contributes to the organization's goals &amp; objectives and calibrated by investment of effort and time to deploy</t>
  </si>
  <si>
    <t>4.4 Project schedules (plans) are utilised to govern and manage the day to day progress, supported by baselining, change request, and risks and issue processes</t>
  </si>
  <si>
    <t>4.3 Projects are approved to proceed using a Project Management Plan (or similar) which inludes approach, acceptance criteria, and anticipated benefits of the project</t>
  </si>
  <si>
    <t>5.3 Projects are baselined when changes are investigated and have a significant impact on the schedule (plan)</t>
  </si>
  <si>
    <t>5.4 Projects are managed in a consistent way in line with published standards</t>
  </si>
  <si>
    <t xml:space="preserve">6.1 Projects are formally evaluated for stakeholder satisfaction, team chemistry and project process and the results compiled and shared </t>
  </si>
  <si>
    <t>9.2 PMO supports project delivery teams with informal coaching and mentoring to enable successful project outcomes</t>
  </si>
  <si>
    <t>1.3 The PMO is represented at Executive meetings on a regular basis so the organisation understand the PMO services available to them</t>
  </si>
  <si>
    <t>2.2 Portfolios are re-prioritised regularly in line with the business planning cycle</t>
  </si>
  <si>
    <t>2.4 Pending projects are released for delivery based the current availability of resources so that the organisation does not over extend its ability to complete what it starts</t>
  </si>
  <si>
    <t>3.1 Programmes are managed discretely to the project lifecycle and considered with an outcomes perspective alongside delivery of outputs</t>
  </si>
  <si>
    <t>3.2 Change Management is a key discipline in all programmes with dedicated effort and (if applicable) resource</t>
  </si>
  <si>
    <t>4.2 Project governance arrangements are utilised consistently with support from the PMO to manage progress through a regular reporting cycle</t>
  </si>
  <si>
    <t>5.1 Best practice standards are set out by PMO for project managers to utilise when planning project schedules (plans)</t>
  </si>
  <si>
    <t>7.1 The PMO defined standards and practices are scalable and  calibrated based on what outcomes will best benefit the organization</t>
  </si>
  <si>
    <t>7.2 PMO provides project &amp; programme managers with the resources and tools needed to complete projects with minimum viable administrative overhead</t>
  </si>
  <si>
    <t>7.3 Project and programe governance practices are embedded and respected as a decision making body across the organisation</t>
  </si>
  <si>
    <t>Communication &amp; Collaboration</t>
  </si>
  <si>
    <t>8.2 PMO ensures that in scope communication plans are tailored to the stakeholder audience and review how the planned messaging will yield optimum outcomes</t>
  </si>
  <si>
    <t>8.4 PMO has a communication strategy to reach the project management community and beyond supporting a culture of open learning and change</t>
  </si>
  <si>
    <t>PMO Maturity</t>
  </si>
  <si>
    <t>10.4The PMO role is clear for the organisation and the internal PMO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</si>
</sst>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;[Red]\-#,##0.0"/>
    <numFmt numFmtId="166" formatCode="[$-F800]dddd\,\ mmmm\ dd\,\ yyyy"/>
  </numFmts>
  <fonts count="40">
    <font>
      <sz val="10"/>
      <name val="Geneva"/>
    </font>
    <font>
      <sz val="10"/>
      <name val="Geneva"/>
    </font>
    <font>
      <b/>
      <sz val="10"/>
      <color indexed="9"/>
      <name val="Geneva"/>
    </font>
    <font>
      <sz val="8"/>
      <name val="Geneva"/>
    </font>
    <font>
      <sz val="10"/>
      <name val="Roboto"/>
    </font>
    <font>
      <b/>
      <sz val="9"/>
      <name val="Roboto"/>
    </font>
    <font>
      <sz val="9"/>
      <name val="Roboto"/>
    </font>
    <font>
      <sz val="14"/>
      <name val="Roboto"/>
    </font>
    <font>
      <sz val="10"/>
      <name val="Segoe UI"/>
      <family val="2"/>
    </font>
    <font>
      <sz val="12"/>
      <name val="Segoe UI"/>
      <family val="2"/>
    </font>
    <font>
      <b/>
      <sz val="24"/>
      <color indexed="9"/>
      <name val="Segoe UI"/>
      <family val="2"/>
    </font>
    <font>
      <b/>
      <sz val="14"/>
      <color indexed="23"/>
      <name val="Segoe UI"/>
      <family val="2"/>
    </font>
    <font>
      <sz val="14"/>
      <color indexed="23"/>
      <name val="Segoe UI"/>
      <family val="2"/>
    </font>
    <font>
      <sz val="14"/>
      <name val="Segoe UI"/>
      <family val="2"/>
    </font>
    <font>
      <sz val="18"/>
      <name val="Segoe UI"/>
      <family val="2"/>
    </font>
    <font>
      <b/>
      <sz val="22"/>
      <name val="Segoe UI"/>
      <family val="2"/>
    </font>
    <font>
      <sz val="22"/>
      <name val="Segoe UI"/>
      <family val="2"/>
    </font>
    <font>
      <sz val="16"/>
      <name val="Segoe UI"/>
      <family val="2"/>
    </font>
    <font>
      <b/>
      <sz val="11"/>
      <name val="Segoe UI"/>
      <family val="2"/>
    </font>
    <font>
      <sz val="18"/>
      <color indexed="9"/>
      <name val="Segoe UI"/>
      <family val="2"/>
    </font>
    <font>
      <b/>
      <sz val="16"/>
      <color indexed="23"/>
      <name val="Segoe UI"/>
      <family val="2"/>
    </font>
    <font>
      <b/>
      <sz val="16"/>
      <name val="Segoe UI"/>
      <family val="2"/>
    </font>
    <font>
      <b/>
      <sz val="18"/>
      <name val="Segoe UI"/>
      <family val="2"/>
    </font>
    <font>
      <sz val="14"/>
      <color indexed="9"/>
      <name val="Segoe UI"/>
      <family val="2"/>
    </font>
    <font>
      <b/>
      <sz val="12"/>
      <color indexed="9"/>
      <name val="Segoe UI"/>
      <family val="2"/>
    </font>
    <font>
      <b/>
      <sz val="12"/>
      <name val="Segoe UI"/>
      <family val="2"/>
    </font>
    <font>
      <b/>
      <sz val="16"/>
      <color indexed="9"/>
      <name val="Segoe UI"/>
      <family val="2"/>
    </font>
    <font>
      <sz val="12"/>
      <color indexed="10"/>
      <name val="Segoe UI"/>
      <family val="2"/>
    </font>
    <font>
      <sz val="12"/>
      <color rgb="FFC00000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sz val="9"/>
      <color indexed="23"/>
      <name val="Segoe UI"/>
      <family val="2"/>
    </font>
    <font>
      <b/>
      <sz val="9"/>
      <name val="Segoe UI"/>
      <family val="2"/>
    </font>
    <font>
      <b/>
      <sz val="16"/>
      <color theme="0"/>
      <name val="Segoe UI"/>
      <family val="2"/>
    </font>
    <font>
      <sz val="14"/>
      <color theme="0"/>
      <name val="Segoe UI"/>
      <family val="2"/>
    </font>
    <font>
      <sz val="10"/>
      <color theme="0"/>
      <name val="Segoe UI"/>
      <family val="2"/>
    </font>
    <font>
      <b/>
      <sz val="12"/>
      <color theme="0"/>
      <name val="Segoe UI"/>
      <family val="2"/>
    </font>
    <font>
      <sz val="12"/>
      <color theme="0"/>
      <name val="Segoe UI"/>
      <family val="2"/>
    </font>
    <font>
      <b/>
      <sz val="14"/>
      <color theme="0"/>
      <name val="Segoe UI"/>
      <family val="2"/>
    </font>
    <font>
      <b/>
      <sz val="14"/>
      <color indexed="9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F1B91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23"/>
      </top>
      <bottom/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 style="thin">
        <color indexed="54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54"/>
      </right>
      <top style="thin">
        <color indexed="23"/>
      </top>
      <bottom style="thin">
        <color indexed="23"/>
      </bottom>
      <diagonal/>
    </border>
    <border>
      <left/>
      <right style="thin">
        <color indexed="54"/>
      </right>
      <top style="thin">
        <color indexed="23"/>
      </top>
      <bottom/>
      <diagonal/>
    </border>
    <border>
      <left/>
      <right/>
      <top style="thin">
        <color indexed="23"/>
      </top>
      <bottom style="thin">
        <color indexed="54"/>
      </bottom>
      <diagonal/>
    </border>
    <border>
      <left/>
      <right style="thin">
        <color indexed="54"/>
      </right>
      <top style="thin">
        <color indexed="23"/>
      </top>
      <bottom style="thin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4"/>
      </left>
      <right/>
      <top style="thin">
        <color indexed="62"/>
      </top>
      <bottom style="thin">
        <color indexed="54"/>
      </bottom>
      <diagonal/>
    </border>
    <border>
      <left/>
      <right/>
      <top style="thin">
        <color indexed="62"/>
      </top>
      <bottom style="thin">
        <color indexed="54"/>
      </bottom>
      <diagonal/>
    </border>
    <border>
      <left/>
      <right style="thin">
        <color indexed="54"/>
      </right>
      <top style="thin">
        <color indexed="62"/>
      </top>
      <bottom style="thin">
        <color indexed="54"/>
      </bottom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</borders>
  <cellStyleXfs count="2">
    <xf numFmtId="0" fontId="0" fillId="0" borderId="0"/>
    <xf numFmtId="0" fontId="1" fillId="0" borderId="0"/>
  </cellStyleXfs>
  <cellXfs count="201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/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2" borderId="4" xfId="0" applyFill="1" applyBorder="1" applyAlignment="1">
      <alignment vertical="top" wrapText="1"/>
    </xf>
    <xf numFmtId="0" fontId="0" fillId="2" borderId="4" xfId="0" applyFill="1" applyBorder="1" applyAlignment="1">
      <alignment horizontal="center"/>
    </xf>
    <xf numFmtId="14" fontId="0" fillId="2" borderId="4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 vertical="top" wrapText="1"/>
    </xf>
    <xf numFmtId="0" fontId="0" fillId="2" borderId="4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14" fontId="0" fillId="2" borderId="4" xfId="0" applyNumberFormat="1" applyFill="1" applyBorder="1" applyAlignment="1">
      <alignment vertical="top" wrapText="1"/>
    </xf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6" fillId="8" borderId="0" xfId="0" applyFont="1" applyFill="1"/>
    <xf numFmtId="0" fontId="6" fillId="9" borderId="0" xfId="0" applyFont="1" applyFill="1"/>
    <xf numFmtId="0" fontId="6" fillId="10" borderId="0" xfId="0" applyFont="1" applyFill="1"/>
    <xf numFmtId="0" fontId="6" fillId="11" borderId="0" xfId="0" applyFont="1" applyFill="1"/>
    <xf numFmtId="0" fontId="7" fillId="0" borderId="0" xfId="0" applyFont="1"/>
    <xf numFmtId="0" fontId="4" fillId="0" borderId="2" xfId="0" applyFont="1" applyBorder="1"/>
    <xf numFmtId="40" fontId="4" fillId="0" borderId="0" xfId="0" applyNumberFormat="1" applyFont="1"/>
    <xf numFmtId="0" fontId="4" fillId="0" borderId="36" xfId="0" applyFont="1" applyBorder="1"/>
    <xf numFmtId="0" fontId="4" fillId="0" borderId="3" xfId="0" applyFont="1" applyBorder="1"/>
    <xf numFmtId="40" fontId="4" fillId="2" borderId="0" xfId="0" applyNumberFormat="1" applyFont="1" applyFill="1"/>
    <xf numFmtId="16" fontId="0" fillId="2" borderId="4" xfId="0" applyNumberFormat="1" applyFill="1" applyBorder="1"/>
    <xf numFmtId="0" fontId="8" fillId="0" borderId="0" xfId="0" applyFont="1"/>
    <xf numFmtId="0" fontId="9" fillId="0" borderId="0" xfId="0" applyFont="1"/>
    <xf numFmtId="0" fontId="9" fillId="2" borderId="0" xfId="0" applyFont="1" applyFill="1"/>
    <xf numFmtId="0" fontId="8" fillId="2" borderId="0" xfId="0" applyFont="1" applyFill="1"/>
    <xf numFmtId="0" fontId="8" fillId="0" borderId="0" xfId="0" applyFont="1" applyAlignment="1">
      <alignment vertical="top" wrapText="1"/>
    </xf>
    <xf numFmtId="0" fontId="10" fillId="0" borderId="9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0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1" fillId="0" borderId="0" xfId="1" applyFont="1" applyAlignment="1">
      <alignment horizontal="center" vertical="top"/>
    </xf>
    <xf numFmtId="0" fontId="11" fillId="0" borderId="0" xfId="1" applyFont="1" applyAlignment="1">
      <alignment vertical="center"/>
    </xf>
    <xf numFmtId="0" fontId="12" fillId="0" borderId="0" xfId="0" applyFont="1"/>
    <xf numFmtId="0" fontId="14" fillId="2" borderId="10" xfId="0" applyFont="1" applyFill="1" applyBorder="1" applyAlignment="1">
      <alignment horizontal="left" vertical="center"/>
    </xf>
    <xf numFmtId="0" fontId="14" fillId="2" borderId="10" xfId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5" fillId="2" borderId="0" xfId="0" applyFont="1" applyFill="1"/>
    <xf numFmtId="0" fontId="16" fillId="2" borderId="0" xfId="0" applyFont="1" applyFill="1" applyAlignment="1">
      <alignment vertical="top" wrapText="1"/>
    </xf>
    <xf numFmtId="164" fontId="18" fillId="2" borderId="0" xfId="0" applyNumberFormat="1" applyFont="1" applyFill="1" applyAlignment="1">
      <alignment horizontal="right" vertical="center"/>
    </xf>
    <xf numFmtId="0" fontId="9" fillId="0" borderId="0" xfId="0" applyFont="1" applyAlignment="1">
      <alignment vertical="center"/>
    </xf>
    <xf numFmtId="0" fontId="19" fillId="2" borderId="0" xfId="1" applyFont="1" applyFill="1" applyAlignment="1">
      <alignment horizontal="center" vertical="center" wrapText="1"/>
    </xf>
    <xf numFmtId="0" fontId="20" fillId="2" borderId="0" xfId="0" applyFont="1" applyFill="1" applyAlignment="1">
      <alignment horizontal="right" vertical="top" wrapText="1"/>
    </xf>
    <xf numFmtId="0" fontId="21" fillId="2" borderId="0" xfId="0" applyFont="1" applyFill="1" applyAlignment="1">
      <alignment vertical="top" wrapText="1"/>
    </xf>
    <xf numFmtId="38" fontId="9" fillId="0" borderId="0" xfId="0" applyNumberFormat="1" applyFont="1" applyAlignment="1">
      <alignment vertical="center"/>
    </xf>
    <xf numFmtId="164" fontId="22" fillId="2" borderId="0" xfId="0" applyNumberFormat="1" applyFont="1" applyFill="1" applyAlignment="1">
      <alignment horizontal="center" vertical="center"/>
    </xf>
    <xf numFmtId="1" fontId="9" fillId="2" borderId="58" xfId="0" applyNumberFormat="1" applyFont="1" applyFill="1" applyBorder="1" applyAlignment="1">
      <alignment vertical="center"/>
    </xf>
    <xf numFmtId="1" fontId="9" fillId="2" borderId="0" xfId="0" applyNumberFormat="1" applyFont="1" applyFill="1" applyAlignment="1">
      <alignment vertical="center"/>
    </xf>
    <xf numFmtId="1" fontId="9" fillId="2" borderId="36" xfId="0" applyNumberFormat="1" applyFont="1" applyFill="1" applyBorder="1" applyAlignment="1">
      <alignment vertical="center"/>
    </xf>
    <xf numFmtId="0" fontId="21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1" fontId="9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vertical="top" wrapText="1"/>
    </xf>
    <xf numFmtId="1" fontId="9" fillId="7" borderId="0" xfId="0" applyNumberFormat="1" applyFont="1" applyFill="1" applyAlignment="1">
      <alignment horizontal="center"/>
    </xf>
    <xf numFmtId="1" fontId="23" fillId="7" borderId="0" xfId="0" applyNumberFormat="1" applyFont="1" applyFill="1" applyAlignment="1">
      <alignment horizontal="center"/>
    </xf>
    <xf numFmtId="1" fontId="9" fillId="2" borderId="58" xfId="0" applyNumberFormat="1" applyFont="1" applyFill="1" applyBorder="1"/>
    <xf numFmtId="1" fontId="9" fillId="2" borderId="0" xfId="0" applyNumberFormat="1" applyFont="1" applyFill="1"/>
    <xf numFmtId="1" fontId="9" fillId="2" borderId="36" xfId="0" applyNumberFormat="1" applyFont="1" applyFill="1" applyBorder="1"/>
    <xf numFmtId="164" fontId="9" fillId="7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7" borderId="0" xfId="0" applyFont="1" applyFill="1" applyAlignment="1">
      <alignment vertical="center"/>
    </xf>
    <xf numFmtId="0" fontId="25" fillId="2" borderId="0" xfId="0" applyFont="1" applyFill="1"/>
    <xf numFmtId="164" fontId="9" fillId="2" borderId="0" xfId="0" applyNumberFormat="1" applyFont="1" applyFill="1" applyAlignment="1">
      <alignment horizontal="center"/>
    </xf>
    <xf numFmtId="164" fontId="9" fillId="7" borderId="0" xfId="0" applyNumberFormat="1" applyFont="1" applyFill="1" applyAlignment="1">
      <alignment horizontal="center"/>
    </xf>
    <xf numFmtId="0" fontId="26" fillId="7" borderId="0" xfId="0" applyFont="1" applyFill="1" applyAlignment="1">
      <alignment vertical="center"/>
    </xf>
    <xf numFmtId="0" fontId="25" fillId="2" borderId="0" xfId="0" applyFont="1" applyFill="1" applyAlignment="1">
      <alignment vertical="top" wrapText="1"/>
    </xf>
    <xf numFmtId="38" fontId="25" fillId="2" borderId="12" xfId="0" applyNumberFormat="1" applyFont="1" applyFill="1" applyBorder="1" applyAlignment="1">
      <alignment horizontal="center" vertical="center"/>
    </xf>
    <xf numFmtId="38" fontId="25" fillId="2" borderId="0" xfId="0" applyNumberFormat="1" applyFont="1" applyFill="1" applyAlignment="1">
      <alignment horizontal="center" vertical="center"/>
    </xf>
    <xf numFmtId="1" fontId="9" fillId="2" borderId="40" xfId="0" applyNumberFormat="1" applyFont="1" applyFill="1" applyBorder="1" applyAlignment="1">
      <alignment vertical="center"/>
    </xf>
    <xf numFmtId="1" fontId="9" fillId="2" borderId="8" xfId="0" applyNumberFormat="1" applyFont="1" applyFill="1" applyBorder="1" applyAlignment="1">
      <alignment vertical="center"/>
    </xf>
    <xf numFmtId="1" fontId="9" fillId="2" borderId="41" xfId="0" applyNumberFormat="1" applyFont="1" applyFill="1" applyBorder="1" applyAlignment="1">
      <alignment vertical="center"/>
    </xf>
    <xf numFmtId="0" fontId="24" fillId="2" borderId="0" xfId="0" applyFont="1" applyFill="1" applyAlignment="1">
      <alignment horizontal="center"/>
    </xf>
    <xf numFmtId="38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vertical="top" wrapText="1"/>
    </xf>
    <xf numFmtId="0" fontId="8" fillId="0" borderId="13" xfId="0" applyFont="1" applyBorder="1"/>
    <xf numFmtId="0" fontId="8" fillId="0" borderId="1" xfId="0" applyFont="1" applyBorder="1"/>
    <xf numFmtId="0" fontId="9" fillId="2" borderId="0" xfId="0" applyFont="1" applyFill="1" applyAlignment="1">
      <alignment horizontal="center" vertical="center" wrapText="1"/>
    </xf>
    <xf numFmtId="0" fontId="8" fillId="0" borderId="1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2" borderId="46" xfId="0" applyFont="1" applyFill="1" applyBorder="1" applyAlignment="1">
      <alignment vertical="center" wrapText="1"/>
    </xf>
    <xf numFmtId="38" fontId="9" fillId="6" borderId="2" xfId="0" applyNumberFormat="1" applyFont="1" applyFill="1" applyBorder="1" applyAlignment="1">
      <alignment horizontal="center" vertical="center"/>
    </xf>
    <xf numFmtId="38" fontId="27" fillId="2" borderId="2" xfId="0" applyNumberFormat="1" applyFont="1" applyFill="1" applyBorder="1" applyAlignment="1">
      <alignment horizontal="center" vertical="center"/>
    </xf>
    <xf numFmtId="38" fontId="28" fillId="2" borderId="7" xfId="0" applyNumberFormat="1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vertical="center" wrapText="1"/>
    </xf>
    <xf numFmtId="38" fontId="25" fillId="2" borderId="2" xfId="0" applyNumberFormat="1" applyFont="1" applyFill="1" applyBorder="1" applyAlignment="1">
      <alignment horizontal="center" vertical="center"/>
    </xf>
    <xf numFmtId="38" fontId="25" fillId="2" borderId="36" xfId="0" applyNumberFormat="1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vertical="center" wrapText="1"/>
    </xf>
    <xf numFmtId="0" fontId="9" fillId="2" borderId="46" xfId="0" applyFont="1" applyFill="1" applyBorder="1" applyAlignment="1" applyProtection="1">
      <alignment horizontal="left" vertical="center" wrapText="1"/>
      <protection locked="0"/>
    </xf>
    <xf numFmtId="0" fontId="9" fillId="2" borderId="47" xfId="0" applyFont="1" applyFill="1" applyBorder="1" applyAlignment="1" applyProtection="1">
      <alignment horizontal="left" vertical="center" wrapText="1"/>
      <protection locked="0"/>
    </xf>
    <xf numFmtId="0" fontId="9" fillId="2" borderId="48" xfId="0" applyFont="1" applyFill="1" applyBorder="1" applyAlignment="1" applyProtection="1">
      <alignment horizontal="left" vertical="center" wrapText="1"/>
      <protection locked="0"/>
    </xf>
    <xf numFmtId="38" fontId="9" fillId="6" borderId="3" xfId="0" applyNumberFormat="1" applyFont="1" applyFill="1" applyBorder="1" applyAlignment="1">
      <alignment horizontal="center" vertical="center"/>
    </xf>
    <xf numFmtId="0" fontId="29" fillId="2" borderId="0" xfId="0" applyFont="1" applyFill="1" applyAlignment="1">
      <alignment vertical="center" wrapText="1"/>
    </xf>
    <xf numFmtId="0" fontId="34" fillId="12" borderId="42" xfId="0" applyFont="1" applyFill="1" applyBorder="1"/>
    <xf numFmtId="0" fontId="35" fillId="0" borderId="0" xfId="0" applyFont="1" applyAlignment="1">
      <alignment vertical="center"/>
    </xf>
    <xf numFmtId="0" fontId="36" fillId="12" borderId="37" xfId="0" applyFont="1" applyFill="1" applyBorder="1" applyAlignment="1">
      <alignment horizontal="left" vertical="center"/>
    </xf>
    <xf numFmtId="0" fontId="37" fillId="12" borderId="45" xfId="0" applyFont="1" applyFill="1" applyBorder="1" applyAlignment="1">
      <alignment horizontal="center" vertical="center"/>
    </xf>
    <xf numFmtId="0" fontId="37" fillId="12" borderId="60" xfId="0" applyFont="1" applyFill="1" applyBorder="1" applyAlignment="1">
      <alignment horizontal="center" vertical="center"/>
    </xf>
    <xf numFmtId="165" fontId="37" fillId="5" borderId="2" xfId="0" applyNumberFormat="1" applyFont="1" applyFill="1" applyBorder="1" applyAlignment="1">
      <alignment horizontal="center" vertical="center"/>
    </xf>
    <xf numFmtId="0" fontId="36" fillId="7" borderId="36" xfId="0" applyFont="1" applyFill="1" applyBorder="1" applyAlignment="1">
      <alignment horizontal="center" vertical="center"/>
    </xf>
    <xf numFmtId="0" fontId="37" fillId="12" borderId="15" xfId="0" applyFont="1" applyFill="1" applyBorder="1" applyAlignment="1">
      <alignment horizontal="center" vertical="center"/>
    </xf>
    <xf numFmtId="0" fontId="37" fillId="2" borderId="0" xfId="0" applyFont="1" applyFill="1" applyAlignment="1">
      <alignment horizontal="center" vertical="center" wrapText="1"/>
    </xf>
    <xf numFmtId="0" fontId="35" fillId="0" borderId="13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0" xfId="0" applyFont="1"/>
    <xf numFmtId="0" fontId="35" fillId="0" borderId="0" xfId="0" applyFont="1" applyAlignment="1">
      <alignment vertical="top" wrapText="1"/>
    </xf>
    <xf numFmtId="165" fontId="37" fillId="5" borderId="64" xfId="0" applyNumberFormat="1" applyFont="1" applyFill="1" applyBorder="1" applyAlignment="1">
      <alignment horizontal="center" vertical="center"/>
    </xf>
    <xf numFmtId="0" fontId="36" fillId="7" borderId="2" xfId="0" applyFont="1" applyFill="1" applyBorder="1" applyAlignment="1">
      <alignment horizontal="center" vertical="center"/>
    </xf>
    <xf numFmtId="38" fontId="25" fillId="2" borderId="67" xfId="0" applyNumberFormat="1" applyFont="1" applyFill="1" applyBorder="1" applyAlignment="1">
      <alignment horizontal="center" vertical="center"/>
    </xf>
    <xf numFmtId="0" fontId="9" fillId="15" borderId="35" xfId="0" applyFont="1" applyFill="1" applyBorder="1" applyAlignment="1" applyProtection="1">
      <alignment horizontal="center" vertical="center" wrapText="1"/>
      <protection locked="0"/>
    </xf>
    <xf numFmtId="38" fontId="9" fillId="15" borderId="35" xfId="0" applyNumberFormat="1" applyFont="1" applyFill="1" applyBorder="1" applyAlignment="1" applyProtection="1">
      <alignment horizontal="center" vertical="center"/>
      <protection locked="0"/>
    </xf>
    <xf numFmtId="38" fontId="9" fillId="15" borderId="61" xfId="0" applyNumberFormat="1" applyFont="1" applyFill="1" applyBorder="1" applyAlignment="1" applyProtection="1">
      <alignment horizontal="center" vertical="center"/>
      <protection locked="0"/>
    </xf>
    <xf numFmtId="0" fontId="9" fillId="15" borderId="49" xfId="0" applyFont="1" applyFill="1" applyBorder="1" applyAlignment="1" applyProtection="1">
      <alignment horizontal="center" vertical="center" wrapText="1"/>
      <protection locked="0"/>
    </xf>
    <xf numFmtId="38" fontId="9" fillId="15" borderId="49" xfId="0" applyNumberFormat="1" applyFont="1" applyFill="1" applyBorder="1" applyAlignment="1" applyProtection="1">
      <alignment horizontal="center" vertical="center"/>
      <protection locked="0"/>
    </xf>
    <xf numFmtId="38" fontId="9" fillId="15" borderId="62" xfId="0" applyNumberFormat="1" applyFont="1" applyFill="1" applyBorder="1" applyAlignment="1" applyProtection="1">
      <alignment horizontal="center" vertical="center"/>
      <protection locked="0"/>
    </xf>
    <xf numFmtId="0" fontId="17" fillId="15" borderId="32" xfId="1" applyFont="1" applyFill="1" applyBorder="1" applyAlignment="1" applyProtection="1">
      <alignment horizontal="center" vertical="center" wrapText="1"/>
      <protection locked="0"/>
    </xf>
    <xf numFmtId="166" fontId="17" fillId="15" borderId="10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58" xfId="0" applyFont="1" applyFill="1" applyBorder="1" applyAlignment="1">
      <alignment horizontal="left" vertical="center" indent="4"/>
    </xf>
    <xf numFmtId="38" fontId="13" fillId="2" borderId="0" xfId="0" applyNumberFormat="1" applyFont="1" applyFill="1" applyAlignment="1">
      <alignment horizontal="center" vertical="center"/>
    </xf>
    <xf numFmtId="164" fontId="13" fillId="2" borderId="0" xfId="0" applyNumberFormat="1" applyFont="1" applyFill="1" applyAlignment="1">
      <alignment horizontal="center" vertical="center"/>
    </xf>
    <xf numFmtId="2" fontId="13" fillId="2" borderId="0" xfId="0" applyNumberFormat="1" applyFont="1" applyFill="1" applyAlignment="1">
      <alignment horizontal="center" vertical="center"/>
    </xf>
    <xf numFmtId="164" fontId="13" fillId="2" borderId="36" xfId="0" applyNumberFormat="1" applyFont="1" applyFill="1" applyBorder="1" applyAlignment="1">
      <alignment horizontal="center" vertical="center"/>
    </xf>
    <xf numFmtId="0" fontId="13" fillId="14" borderId="58" xfId="0" applyFont="1" applyFill="1" applyBorder="1" applyAlignment="1" applyProtection="1">
      <alignment horizontal="left" vertical="center" indent="4"/>
      <protection locked="0"/>
    </xf>
    <xf numFmtId="38" fontId="13" fillId="14" borderId="0" xfId="0" applyNumberFormat="1" applyFont="1" applyFill="1" applyAlignment="1">
      <alignment horizontal="center" vertical="center"/>
    </xf>
    <xf numFmtId="164" fontId="13" fillId="14" borderId="0" xfId="0" applyNumberFormat="1" applyFont="1" applyFill="1" applyAlignment="1">
      <alignment horizontal="center" vertical="center"/>
    </xf>
    <xf numFmtId="2" fontId="13" fillId="14" borderId="0" xfId="0" applyNumberFormat="1" applyFont="1" applyFill="1" applyAlignment="1">
      <alignment horizontal="center" vertical="center"/>
    </xf>
    <xf numFmtId="164" fontId="13" fillId="14" borderId="36" xfId="0" applyNumberFormat="1" applyFont="1" applyFill="1" applyBorder="1" applyAlignment="1">
      <alignment horizontal="center" vertical="center"/>
    </xf>
    <xf numFmtId="0" fontId="13" fillId="14" borderId="40" xfId="0" applyFont="1" applyFill="1" applyBorder="1" applyAlignment="1" applyProtection="1">
      <alignment horizontal="left" vertical="center" indent="4"/>
      <protection locked="0"/>
    </xf>
    <xf numFmtId="38" fontId="13" fillId="14" borderId="8" xfId="0" applyNumberFormat="1" applyFont="1" applyFill="1" applyBorder="1" applyAlignment="1">
      <alignment horizontal="center" vertical="center"/>
    </xf>
    <xf numFmtId="164" fontId="13" fillId="14" borderId="8" xfId="0" applyNumberFormat="1" applyFont="1" applyFill="1" applyBorder="1" applyAlignment="1">
      <alignment horizontal="center" vertical="center"/>
    </xf>
    <xf numFmtId="2" fontId="13" fillId="14" borderId="8" xfId="0" applyNumberFormat="1" applyFont="1" applyFill="1" applyBorder="1" applyAlignment="1">
      <alignment horizontal="center" vertical="center"/>
    </xf>
    <xf numFmtId="164" fontId="13" fillId="14" borderId="41" xfId="0" applyNumberFormat="1" applyFont="1" applyFill="1" applyBorder="1" applyAlignment="1">
      <alignment horizontal="center" vertical="center"/>
    </xf>
    <xf numFmtId="0" fontId="37" fillId="12" borderId="59" xfId="0" applyFont="1" applyFill="1" applyBorder="1" applyAlignment="1">
      <alignment horizontal="center"/>
    </xf>
    <xf numFmtId="0" fontId="37" fillId="12" borderId="63" xfId="0" applyFont="1" applyFill="1" applyBorder="1" applyAlignment="1">
      <alignment horizontal="center"/>
    </xf>
    <xf numFmtId="0" fontId="29" fillId="2" borderId="40" xfId="0" applyFont="1" applyFill="1" applyBorder="1" applyAlignment="1" applyProtection="1">
      <alignment horizontal="left" vertical="top" wrapText="1"/>
      <protection locked="0"/>
    </xf>
    <xf numFmtId="0" fontId="29" fillId="2" borderId="8" xfId="0" applyFont="1" applyFill="1" applyBorder="1" applyAlignment="1" applyProtection="1">
      <alignment horizontal="left" vertical="top" wrapText="1"/>
      <protection locked="0"/>
    </xf>
    <xf numFmtId="0" fontId="29" fillId="2" borderId="41" xfId="0" applyFont="1" applyFill="1" applyBorder="1" applyAlignment="1" applyProtection="1">
      <alignment horizontal="left" vertical="top" wrapText="1"/>
      <protection locked="0"/>
    </xf>
    <xf numFmtId="0" fontId="37" fillId="12" borderId="15" xfId="0" applyFont="1" applyFill="1" applyBorder="1" applyAlignment="1">
      <alignment horizontal="left" vertical="center" wrapText="1"/>
    </xf>
    <xf numFmtId="0" fontId="37" fillId="12" borderId="1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 applyProtection="1">
      <alignment horizontal="left" vertical="center" wrapText="1"/>
      <protection locked="0"/>
    </xf>
    <xf numFmtId="0" fontId="9" fillId="2" borderId="17" xfId="0" applyFont="1" applyFill="1" applyBorder="1" applyAlignment="1" applyProtection="1">
      <alignment horizontal="left" vertical="center" wrapText="1"/>
      <protection locked="0"/>
    </xf>
    <xf numFmtId="0" fontId="9" fillId="2" borderId="18" xfId="0" applyFont="1" applyFill="1" applyBorder="1" applyAlignment="1" applyProtection="1">
      <alignment horizontal="left" vertical="center" wrapText="1"/>
      <protection locked="0"/>
    </xf>
    <xf numFmtId="0" fontId="9" fillId="2" borderId="19" xfId="0" applyFont="1" applyFill="1" applyBorder="1" applyAlignment="1" applyProtection="1">
      <alignment horizontal="left" vertical="center" wrapText="1"/>
      <protection locked="0"/>
    </xf>
    <xf numFmtId="0" fontId="9" fillId="2" borderId="6" xfId="0" applyFont="1" applyFill="1" applyBorder="1" applyAlignment="1" applyProtection="1">
      <alignment horizontal="left" vertical="center" wrapText="1"/>
      <protection locked="0"/>
    </xf>
    <xf numFmtId="0" fontId="9" fillId="2" borderId="20" xfId="0" applyFont="1" applyFill="1" applyBorder="1" applyAlignment="1" applyProtection="1">
      <alignment horizontal="left" vertical="center" wrapText="1"/>
      <protection locked="0"/>
    </xf>
    <xf numFmtId="0" fontId="9" fillId="2" borderId="21" xfId="0" applyFont="1" applyFill="1" applyBorder="1" applyAlignment="1" applyProtection="1">
      <alignment horizontal="left" vertical="center" wrapText="1"/>
      <protection locked="0"/>
    </xf>
    <xf numFmtId="0" fontId="9" fillId="2" borderId="22" xfId="0" applyFont="1" applyFill="1" applyBorder="1" applyAlignment="1" applyProtection="1">
      <alignment horizontal="left" vertical="center" wrapText="1"/>
      <protection locked="0"/>
    </xf>
    <xf numFmtId="0" fontId="38" fillId="12" borderId="37" xfId="0" applyFont="1" applyFill="1" applyBorder="1" applyAlignment="1">
      <alignment horizontal="left" vertical="top"/>
    </xf>
    <xf numFmtId="0" fontId="38" fillId="12" borderId="38" xfId="0" applyFont="1" applyFill="1" applyBorder="1" applyAlignment="1">
      <alignment horizontal="left" vertical="top"/>
    </xf>
    <xf numFmtId="0" fontId="38" fillId="12" borderId="39" xfId="0" applyFont="1" applyFill="1" applyBorder="1" applyAlignment="1">
      <alignment horizontal="left" vertical="top"/>
    </xf>
    <xf numFmtId="0" fontId="9" fillId="2" borderId="0" xfId="0" applyFont="1" applyFill="1" applyAlignment="1">
      <alignment horizontal="center"/>
    </xf>
    <xf numFmtId="0" fontId="17" fillId="4" borderId="42" xfId="0" applyFont="1" applyFill="1" applyBorder="1" applyAlignment="1">
      <alignment horizontal="center" vertical="top"/>
    </xf>
    <xf numFmtId="0" fontId="17" fillId="4" borderId="43" xfId="0" applyFont="1" applyFill="1" applyBorder="1" applyAlignment="1">
      <alignment horizontal="center" vertical="top"/>
    </xf>
    <xf numFmtId="0" fontId="17" fillId="4" borderId="44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 wrapText="1"/>
    </xf>
    <xf numFmtId="0" fontId="33" fillId="12" borderId="14" xfId="1" applyFont="1" applyFill="1" applyBorder="1" applyAlignment="1">
      <alignment horizontal="center" vertical="top" wrapText="1"/>
    </xf>
    <xf numFmtId="0" fontId="33" fillId="12" borderId="15" xfId="1" applyFont="1" applyFill="1" applyBorder="1" applyAlignment="1">
      <alignment horizontal="center" vertical="top" wrapText="1"/>
    </xf>
    <xf numFmtId="0" fontId="33" fillId="12" borderId="16" xfId="1" applyFont="1" applyFill="1" applyBorder="1" applyAlignment="1">
      <alignment horizontal="center" vertical="top" wrapText="1"/>
    </xf>
    <xf numFmtId="0" fontId="25" fillId="2" borderId="65" xfId="0" applyFont="1" applyFill="1" applyBorder="1" applyAlignment="1">
      <alignment horizontal="left" vertical="center"/>
    </xf>
    <xf numFmtId="0" fontId="25" fillId="2" borderId="66" xfId="0" applyFont="1" applyFill="1" applyBorder="1" applyAlignment="1">
      <alignment horizontal="left" vertical="center"/>
    </xf>
    <xf numFmtId="0" fontId="25" fillId="2" borderId="11" xfId="0" applyFont="1" applyFill="1" applyBorder="1" applyAlignment="1">
      <alignment horizontal="left" vertical="center"/>
    </xf>
    <xf numFmtId="0" fontId="25" fillId="2" borderId="5" xfId="0" applyFont="1" applyFill="1" applyBorder="1" applyAlignment="1">
      <alignment horizontal="left" vertical="center"/>
    </xf>
    <xf numFmtId="0" fontId="26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horizontal="left" wrapText="1"/>
    </xf>
    <xf numFmtId="0" fontId="11" fillId="0" borderId="9" xfId="1" applyFont="1" applyBorder="1" applyAlignment="1">
      <alignment horizontal="center" vertical="top"/>
    </xf>
    <xf numFmtId="0" fontId="39" fillId="13" borderId="42" xfId="0" applyFont="1" applyFill="1" applyBorder="1" applyAlignment="1">
      <alignment horizontal="left" vertical="center"/>
    </xf>
    <xf numFmtId="0" fontId="39" fillId="13" borderId="43" xfId="0" applyFont="1" applyFill="1" applyBorder="1" applyAlignment="1">
      <alignment horizontal="left" vertical="center"/>
    </xf>
    <xf numFmtId="0" fontId="39" fillId="13" borderId="44" xfId="0" applyFont="1" applyFill="1" applyBorder="1" applyAlignment="1">
      <alignment horizontal="left" vertical="center"/>
    </xf>
    <xf numFmtId="0" fontId="30" fillId="2" borderId="50" xfId="0" applyFont="1" applyFill="1" applyBorder="1" applyAlignment="1">
      <alignment horizontal="left" vertical="center" wrapText="1" indent="1"/>
    </xf>
    <xf numFmtId="0" fontId="30" fillId="2" borderId="51" xfId="0" applyFont="1" applyFill="1" applyBorder="1" applyAlignment="1">
      <alignment horizontal="left" vertical="center" wrapText="1" indent="1"/>
    </xf>
    <xf numFmtId="0" fontId="30" fillId="2" borderId="52" xfId="0" applyFont="1" applyFill="1" applyBorder="1" applyAlignment="1">
      <alignment horizontal="left" vertical="center" wrapText="1" indent="1"/>
    </xf>
    <xf numFmtId="0" fontId="30" fillId="2" borderId="53" xfId="0" applyFont="1" applyFill="1" applyBorder="1" applyAlignment="1">
      <alignment horizontal="left" vertical="center" wrapText="1" indent="1"/>
    </xf>
    <xf numFmtId="0" fontId="30" fillId="2" borderId="5" xfId="0" applyFont="1" applyFill="1" applyBorder="1" applyAlignment="1">
      <alignment horizontal="left" vertical="center" wrapText="1" indent="1"/>
    </xf>
    <xf numFmtId="0" fontId="30" fillId="2" borderId="54" xfId="0" applyFont="1" applyFill="1" applyBorder="1" applyAlignment="1">
      <alignment horizontal="left" vertical="center" wrapText="1" indent="1"/>
    </xf>
    <xf numFmtId="0" fontId="30" fillId="2" borderId="55" xfId="0" applyFont="1" applyFill="1" applyBorder="1" applyAlignment="1">
      <alignment horizontal="left" vertical="center" wrapText="1" indent="1"/>
    </xf>
    <xf numFmtId="0" fontId="30" fillId="2" borderId="56" xfId="0" applyFont="1" applyFill="1" applyBorder="1" applyAlignment="1">
      <alignment horizontal="left" vertical="center" wrapText="1" indent="1"/>
    </xf>
    <xf numFmtId="0" fontId="30" fillId="2" borderId="57" xfId="0" applyFont="1" applyFill="1" applyBorder="1" applyAlignment="1">
      <alignment horizontal="left" vertical="center" wrapText="1" indent="1"/>
    </xf>
    <xf numFmtId="0" fontId="17" fillId="15" borderId="32" xfId="1" applyFont="1" applyFill="1" applyBorder="1" applyAlignment="1" applyProtection="1">
      <alignment horizontal="left" vertical="center" wrapText="1"/>
      <protection locked="0"/>
    </xf>
    <xf numFmtId="0" fontId="17" fillId="15" borderId="33" xfId="1" applyFont="1" applyFill="1" applyBorder="1" applyAlignment="1" applyProtection="1">
      <alignment horizontal="left" vertical="center" wrapText="1"/>
      <protection locked="0"/>
    </xf>
    <xf numFmtId="0" fontId="17" fillId="15" borderId="32" xfId="1" applyFont="1" applyFill="1" applyBorder="1" applyAlignment="1" applyProtection="1">
      <alignment horizontal="center" vertical="center" wrapText="1"/>
      <protection locked="0"/>
    </xf>
    <xf numFmtId="0" fontId="17" fillId="15" borderId="34" xfId="1" applyFont="1" applyFill="1" applyBorder="1" applyAlignment="1" applyProtection="1">
      <alignment horizontal="center" vertical="center" wrapText="1"/>
      <protection locked="0"/>
    </xf>
    <xf numFmtId="0" fontId="17" fillId="15" borderId="33" xfId="1" applyFont="1" applyFill="1" applyBorder="1" applyAlignment="1" applyProtection="1">
      <alignment horizontal="center" vertical="center" wrapText="1"/>
      <protection locked="0"/>
    </xf>
    <xf numFmtId="164" fontId="22" fillId="2" borderId="29" xfId="0" applyNumberFormat="1" applyFont="1" applyFill="1" applyBorder="1" applyAlignment="1">
      <alignment horizontal="center" vertical="top"/>
    </xf>
    <xf numFmtId="164" fontId="22" fillId="2" borderId="30" xfId="0" applyNumberFormat="1" applyFont="1" applyFill="1" applyBorder="1" applyAlignment="1">
      <alignment horizontal="center" vertical="top"/>
    </xf>
    <xf numFmtId="164" fontId="22" fillId="2" borderId="31" xfId="0" applyNumberFormat="1" applyFont="1" applyFill="1" applyBorder="1" applyAlignment="1">
      <alignment horizontal="center" vertical="top"/>
    </xf>
  </cellXfs>
  <cellStyles count="2">
    <cellStyle name="Normal" xfId="0" builtinId="0"/>
    <cellStyle name="Normal_Gateway template 2 Vsn 1 PMTUW Lite" xfId="1" xr:uid="{00000000-0005-0000-0000-000001000000}"/>
  </cellStyles>
  <dxfs count="5">
    <dxf>
      <font>
        <b val="0"/>
        <i val="0"/>
        <color rgb="FFC00000"/>
      </font>
    </dxf>
    <dxf>
      <font>
        <b val="0"/>
        <i val="0"/>
        <color theme="0" tint="-0.499984740745262"/>
      </font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PMO Asessment Result</a:t>
            </a:r>
          </a:p>
        </c:rich>
      </c:tx>
      <c:layout>
        <c:manualLayout>
          <c:xMode val="edge"/>
          <c:yMode val="edge"/>
          <c:x val="2.3809630617761986E-2"/>
          <c:y val="9.389392363690386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409955739020211"/>
          <c:y val="0.1390071841770813"/>
          <c:w val="0.35679934727305257"/>
          <c:h val="0.73387943862338545"/>
        </c:manualLayout>
      </c:layout>
      <c:radarChart>
        <c:radarStyle val="filled"/>
        <c:varyColors val="0"/>
        <c:ser>
          <c:idx val="0"/>
          <c:order val="0"/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  <a:effectLst>
              <a:outerShdw blurRad="50800" dist="50800" dir="3000000" algn="ctr" rotWithShape="0">
                <a:srgbClr val="000000">
                  <a:alpha val="43137"/>
                </a:srgbClr>
              </a:outerShdw>
            </a:effectLst>
          </c:spPr>
          <c:cat>
            <c:strRef>
              <c:f>Figure!$D$4:$D$13</c:f>
              <c:strCache>
                <c:ptCount val="10"/>
                <c:pt idx="0">
                  <c:v>Executive Support </c:v>
                </c:pt>
                <c:pt idx="1">
                  <c:v>Portfolio Management</c:v>
                </c:pt>
                <c:pt idx="2">
                  <c:v>Programme Management</c:v>
                </c:pt>
                <c:pt idx="3">
                  <c:v>Project Management </c:v>
                </c:pt>
                <c:pt idx="4">
                  <c:v>Planning</c:v>
                </c:pt>
                <c:pt idx="5">
                  <c:v>Post Project &amp; Benefits Realisation</c:v>
                </c:pt>
                <c:pt idx="6">
                  <c:v>Governance Arrangements </c:v>
                </c:pt>
                <c:pt idx="7">
                  <c:v>Communication &amp; Collaboration</c:v>
                </c:pt>
                <c:pt idx="8">
                  <c:v>Capability Development</c:v>
                </c:pt>
                <c:pt idx="9">
                  <c:v>PMO Maturity</c:v>
                </c:pt>
              </c:strCache>
            </c:strRef>
          </c:cat>
          <c:val>
            <c:numRef>
              <c:f>Figure!$E$4:$E$13</c:f>
              <c:numCache>
                <c:formatCode>General</c:formatCode>
                <c:ptCount val="10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8-4F6B-97C1-F40BFFD54987}"/>
            </c:ext>
          </c:extLst>
        </c:ser>
        <c:ser>
          <c:idx val="1"/>
          <c:order val="1"/>
          <c:spPr>
            <a:solidFill>
              <a:srgbClr val="FFFF00"/>
            </a:solidFill>
            <a:ln w="12700">
              <a:solidFill>
                <a:srgbClr val="FF0000"/>
              </a:solidFill>
              <a:prstDash val="solid"/>
            </a:ln>
          </c:spPr>
          <c:cat>
            <c:strRef>
              <c:f>Figure!$D$4:$D$13</c:f>
              <c:strCache>
                <c:ptCount val="10"/>
                <c:pt idx="0">
                  <c:v>Executive Support </c:v>
                </c:pt>
                <c:pt idx="1">
                  <c:v>Portfolio Management</c:v>
                </c:pt>
                <c:pt idx="2">
                  <c:v>Programme Management</c:v>
                </c:pt>
                <c:pt idx="3">
                  <c:v>Project Management </c:v>
                </c:pt>
                <c:pt idx="4">
                  <c:v>Planning</c:v>
                </c:pt>
                <c:pt idx="5">
                  <c:v>Post Project &amp; Benefits Realisation</c:v>
                </c:pt>
                <c:pt idx="6">
                  <c:v>Governance Arrangements </c:v>
                </c:pt>
                <c:pt idx="7">
                  <c:v>Communication &amp; Collaboration</c:v>
                </c:pt>
                <c:pt idx="8">
                  <c:v>Capability Development</c:v>
                </c:pt>
                <c:pt idx="9">
                  <c:v>PMO Maturity</c:v>
                </c:pt>
              </c:strCache>
            </c:strRef>
          </c:cat>
          <c:val>
            <c:numRef>
              <c:f>Figure!$F$4:$F$13</c:f>
              <c:numCache>
                <c:formatCode>General</c:formatCode>
                <c:ptCount val="10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A8-4F6B-97C1-F40BFFD54987}"/>
            </c:ext>
          </c:extLst>
        </c:ser>
        <c:ser>
          <c:idx val="2"/>
          <c:order val="2"/>
          <c:spPr>
            <a:solidFill>
              <a:srgbClr val="FF0000"/>
            </a:solidFill>
            <a:ln w="12700">
              <a:solidFill>
                <a:srgbClr val="FFFF00"/>
              </a:solidFill>
              <a:prstDash val="solid"/>
            </a:ln>
          </c:spPr>
          <c:cat>
            <c:strRef>
              <c:f>Figure!$D$4:$D$13</c:f>
              <c:strCache>
                <c:ptCount val="10"/>
                <c:pt idx="0">
                  <c:v>Executive Support </c:v>
                </c:pt>
                <c:pt idx="1">
                  <c:v>Portfolio Management</c:v>
                </c:pt>
                <c:pt idx="2">
                  <c:v>Programme Management</c:v>
                </c:pt>
                <c:pt idx="3">
                  <c:v>Project Management </c:v>
                </c:pt>
                <c:pt idx="4">
                  <c:v>Planning</c:v>
                </c:pt>
                <c:pt idx="5">
                  <c:v>Post Project &amp; Benefits Realisation</c:v>
                </c:pt>
                <c:pt idx="6">
                  <c:v>Governance Arrangements </c:v>
                </c:pt>
                <c:pt idx="7">
                  <c:v>Communication &amp; Collaboration</c:v>
                </c:pt>
                <c:pt idx="8">
                  <c:v>Capability Development</c:v>
                </c:pt>
                <c:pt idx="9">
                  <c:v>PMO Maturity</c:v>
                </c:pt>
              </c:strCache>
            </c:strRef>
          </c:cat>
          <c:val>
            <c:numRef>
              <c:f>Figure!$G$4:$G$13</c:f>
              <c:numCache>
                <c:formatCode>General</c:formatCode>
                <c:ptCount val="10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A8-4F6B-97C1-F40BFFD54987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339966"/>
              </a:solidFill>
              <a:prstDash val="solid"/>
            </a:ln>
          </c:spPr>
          <c:cat>
            <c:strRef>
              <c:f>Figure!$D$4:$D$13</c:f>
              <c:strCache>
                <c:ptCount val="10"/>
                <c:pt idx="0">
                  <c:v>Executive Support </c:v>
                </c:pt>
                <c:pt idx="1">
                  <c:v>Portfolio Management</c:v>
                </c:pt>
                <c:pt idx="2">
                  <c:v>Programme Management</c:v>
                </c:pt>
                <c:pt idx="3">
                  <c:v>Project Management </c:v>
                </c:pt>
                <c:pt idx="4">
                  <c:v>Planning</c:v>
                </c:pt>
                <c:pt idx="5">
                  <c:v>Post Project &amp; Benefits Realisation</c:v>
                </c:pt>
                <c:pt idx="6">
                  <c:v>Governance Arrangements </c:v>
                </c:pt>
                <c:pt idx="7">
                  <c:v>Communication &amp; Collaboration</c:v>
                </c:pt>
                <c:pt idx="8">
                  <c:v>Capability Development</c:v>
                </c:pt>
                <c:pt idx="9">
                  <c:v>PMO Maturity</c:v>
                </c:pt>
              </c:strCache>
            </c:strRef>
          </c:cat>
          <c:val>
            <c:numRef>
              <c:f>Figure!$H$4:$H$13</c:f>
              <c:numCache>
                <c:formatCode>General</c:formatCode>
                <c:ptCount val="10"/>
                <c:pt idx="0">
                  <c:v>-3</c:v>
                </c:pt>
                <c:pt idx="1">
                  <c:v>-3</c:v>
                </c:pt>
                <c:pt idx="2">
                  <c:v>-3</c:v>
                </c:pt>
                <c:pt idx="3">
                  <c:v>-3</c:v>
                </c:pt>
                <c:pt idx="4">
                  <c:v>-3</c:v>
                </c:pt>
                <c:pt idx="5">
                  <c:v>-3</c:v>
                </c:pt>
                <c:pt idx="6">
                  <c:v>-3</c:v>
                </c:pt>
                <c:pt idx="7">
                  <c:v>-3</c:v>
                </c:pt>
                <c:pt idx="8">
                  <c:v>-3</c:v>
                </c:pt>
                <c:pt idx="9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A8-4F6B-97C1-F40BFFD54987}"/>
            </c:ext>
          </c:extLst>
        </c:ser>
        <c:ser>
          <c:idx val="4"/>
          <c:order val="4"/>
          <c:spPr>
            <a:noFill/>
            <a:ln w="25400">
              <a:solidFill>
                <a:srgbClr val="000000"/>
              </a:solidFill>
              <a:prstDash val="solid"/>
            </a:ln>
          </c:spPr>
          <c:cat>
            <c:strRef>
              <c:f>Figure!$D$4:$D$13</c:f>
              <c:strCache>
                <c:ptCount val="10"/>
                <c:pt idx="0">
                  <c:v>Executive Support </c:v>
                </c:pt>
                <c:pt idx="1">
                  <c:v>Portfolio Management</c:v>
                </c:pt>
                <c:pt idx="2">
                  <c:v>Programme Management</c:v>
                </c:pt>
                <c:pt idx="3">
                  <c:v>Project Management </c:v>
                </c:pt>
                <c:pt idx="4">
                  <c:v>Planning</c:v>
                </c:pt>
                <c:pt idx="5">
                  <c:v>Post Project &amp; Benefits Realisation</c:v>
                </c:pt>
                <c:pt idx="6">
                  <c:v>Governance Arrangements </c:v>
                </c:pt>
                <c:pt idx="7">
                  <c:v>Communication &amp; Collaboration</c:v>
                </c:pt>
                <c:pt idx="8">
                  <c:v>Capability Development</c:v>
                </c:pt>
                <c:pt idx="9">
                  <c:v>PMO Maturity</c:v>
                </c:pt>
              </c:strCache>
            </c:strRef>
          </c:cat>
          <c:val>
            <c:numRef>
              <c:f>Figure!$I$4:$I$13</c:f>
              <c:numCache>
                <c:formatCode>#,##0.00_);[Red]\(#,##0.00\)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A8-4F6B-97C1-F40BFFD54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22336"/>
        <c:axId val="1"/>
      </c:radarChart>
      <c:catAx>
        <c:axId val="11822336"/>
        <c:scaling>
          <c:orientation val="minMax"/>
        </c:scaling>
        <c:delete val="1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  <c:max val="3"/>
          <c:min val="-3"/>
        </c:scaling>
        <c:delete val="0"/>
        <c:axPos val="l"/>
        <c:numFmt formatCode="General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  <a:effectLst>
            <a:outerShdw blurRad="50800" dist="50800" dir="5400000" sx="7000" sy="7000" algn="ctr" rotWithShape="0">
              <a:srgbClr val="000000">
                <a:alpha val="43137"/>
              </a:srgbClr>
            </a:outerShdw>
          </a:effectLst>
        </c:spPr>
        <c:crossAx val="11822336"/>
        <c:crosses val="autoZero"/>
        <c:crossBetween val="between"/>
        <c:majorUnit val="1"/>
      </c:valAx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Segoe Pro Semibold" panose="020B0702040504020203" pitchFamily="34" charset="0"/>
          <a:ea typeface="Arial"/>
          <a:cs typeface="Segoe UI" panose="020B0502040204020203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2.jpeg"/><Relationship Id="rId18" Type="http://schemas.openxmlformats.org/officeDocument/2006/relationships/image" Target="../media/image17.jpeg"/><Relationship Id="rId3" Type="http://schemas.openxmlformats.org/officeDocument/2006/relationships/image" Target="../media/image3.jpeg"/><Relationship Id="rId21" Type="http://schemas.openxmlformats.org/officeDocument/2006/relationships/image" Target="../media/image20.jpeg"/><Relationship Id="rId7" Type="http://schemas.openxmlformats.org/officeDocument/2006/relationships/image" Target="../media/image7.jpeg"/><Relationship Id="rId12" Type="http://schemas.openxmlformats.org/officeDocument/2006/relationships/chart" Target="../charts/chart1.xml"/><Relationship Id="rId17" Type="http://schemas.openxmlformats.org/officeDocument/2006/relationships/image" Target="../media/image16.jpeg"/><Relationship Id="rId25" Type="http://schemas.openxmlformats.org/officeDocument/2006/relationships/image" Target="../media/image24.svg"/><Relationship Id="rId2" Type="http://schemas.openxmlformats.org/officeDocument/2006/relationships/image" Target="../media/image2.jpeg"/><Relationship Id="rId16" Type="http://schemas.openxmlformats.org/officeDocument/2006/relationships/image" Target="../media/image15.jpeg"/><Relationship Id="rId20" Type="http://schemas.openxmlformats.org/officeDocument/2006/relationships/image" Target="../media/image1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svg"/><Relationship Id="rId24" Type="http://schemas.openxmlformats.org/officeDocument/2006/relationships/image" Target="../media/image23.png"/><Relationship Id="rId5" Type="http://schemas.openxmlformats.org/officeDocument/2006/relationships/image" Target="../media/image5.jpeg"/><Relationship Id="rId15" Type="http://schemas.openxmlformats.org/officeDocument/2006/relationships/image" Target="../media/image14.jpeg"/><Relationship Id="rId23" Type="http://schemas.openxmlformats.org/officeDocument/2006/relationships/image" Target="../media/image22.jpeg"/><Relationship Id="rId10" Type="http://schemas.openxmlformats.org/officeDocument/2006/relationships/image" Target="../media/image10.png"/><Relationship Id="rId19" Type="http://schemas.openxmlformats.org/officeDocument/2006/relationships/image" Target="../media/image18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3.jpeg"/><Relationship Id="rId22" Type="http://schemas.openxmlformats.org/officeDocument/2006/relationships/image" Target="../media/image2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6</xdr:row>
      <xdr:rowOff>145142</xdr:rowOff>
    </xdr:from>
    <xdr:to>
      <xdr:col>10</xdr:col>
      <xdr:colOff>1861095</xdr:colOff>
      <xdr:row>23</xdr:row>
      <xdr:rowOff>242751</xdr:rowOff>
    </xdr:to>
    <xdr:grpSp>
      <xdr:nvGrpSpPr>
        <xdr:cNvPr id="17" name="Group 1">
          <a:extLst>
            <a:ext uri="{FF2B5EF4-FFF2-40B4-BE49-F238E27FC236}">
              <a16:creationId xmlns:a16="http://schemas.microsoft.com/office/drawing/2014/main" id="{2CBD9689-1E1E-4AE1-8B58-63417D885F19}"/>
            </a:ext>
          </a:extLst>
        </xdr:cNvPr>
        <xdr:cNvGrpSpPr/>
      </xdr:nvGrpSpPr>
      <xdr:grpSpPr>
        <a:xfrm>
          <a:off x="9628909" y="2165597"/>
          <a:ext cx="4089368" cy="4069245"/>
          <a:chOff x="9637889" y="2164795"/>
          <a:chExt cx="4094178" cy="4066359"/>
        </a:xfrm>
      </xdr:grpSpPr>
      <xdr:grpSp>
        <xdr:nvGrpSpPr>
          <xdr:cNvPr id="18" name="Group 58">
            <a:extLst>
              <a:ext uri="{FF2B5EF4-FFF2-40B4-BE49-F238E27FC236}">
                <a16:creationId xmlns:a16="http://schemas.microsoft.com/office/drawing/2014/main" id="{28C88B34-BFA5-4BCB-8CDB-69B1BE372D1F}"/>
              </a:ext>
            </a:extLst>
          </xdr:cNvPr>
          <xdr:cNvGrpSpPr/>
        </xdr:nvGrpSpPr>
        <xdr:grpSpPr>
          <a:xfrm>
            <a:off x="9637889" y="2164795"/>
            <a:ext cx="4094178" cy="4066359"/>
            <a:chOff x="9779000" y="2177142"/>
            <a:chExt cx="4092666" cy="4043680"/>
          </a:xfrm>
        </xdr:grpSpPr>
        <xdr:pic>
          <xdr:nvPicPr>
            <xdr:cNvPr id="19" name="Picture 48">
              <a:extLst>
                <a:ext uri="{FF2B5EF4-FFF2-40B4-BE49-F238E27FC236}">
                  <a16:creationId xmlns:a16="http://schemas.microsoft.com/office/drawing/2014/main" id="{48592AF3-93B6-4400-ADE4-381CCFDABBA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1523801" y="2177142"/>
              <a:ext cx="518160" cy="487680"/>
            </a:xfrm>
            <a:prstGeom prst="rect">
              <a:avLst/>
            </a:prstGeom>
          </xdr:spPr>
        </xdr:pic>
        <xdr:pic>
          <xdr:nvPicPr>
            <xdr:cNvPr id="21" name="Picture 49">
              <a:extLst>
                <a:ext uri="{FF2B5EF4-FFF2-40B4-BE49-F238E27FC236}">
                  <a16:creationId xmlns:a16="http://schemas.microsoft.com/office/drawing/2014/main" id="{111C886A-514B-44BF-B5DE-64FF05ADE11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681858" y="2476500"/>
              <a:ext cx="487680" cy="487680"/>
            </a:xfrm>
            <a:prstGeom prst="rect">
              <a:avLst/>
            </a:prstGeom>
          </xdr:spPr>
        </xdr:pic>
        <xdr:pic>
          <xdr:nvPicPr>
            <xdr:cNvPr id="22" name="Picture 51">
              <a:extLst>
                <a:ext uri="{FF2B5EF4-FFF2-40B4-BE49-F238E27FC236}">
                  <a16:creationId xmlns:a16="http://schemas.microsoft.com/office/drawing/2014/main" id="{C465B098-C1B8-46FA-9FAD-ABAE6F73D85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3289643" y="3383643"/>
              <a:ext cx="510540" cy="609600"/>
            </a:xfrm>
            <a:prstGeom prst="rect">
              <a:avLst/>
            </a:prstGeom>
          </xdr:spPr>
        </xdr:pic>
        <xdr:pic>
          <xdr:nvPicPr>
            <xdr:cNvPr id="27" name="Picture 52">
              <a:extLst>
                <a:ext uri="{FF2B5EF4-FFF2-40B4-BE49-F238E27FC236}">
                  <a16:creationId xmlns:a16="http://schemas.microsoft.com/office/drawing/2014/main" id="{0BB98755-CFA7-459E-9523-655E75AB2E3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779001" y="3444603"/>
              <a:ext cx="541020" cy="548640"/>
            </a:xfrm>
            <a:prstGeom prst="rect">
              <a:avLst/>
            </a:prstGeom>
          </xdr:spPr>
        </xdr:pic>
        <xdr:pic>
          <xdr:nvPicPr>
            <xdr:cNvPr id="29" name="Picture 53">
              <a:extLst>
                <a:ext uri="{FF2B5EF4-FFF2-40B4-BE49-F238E27FC236}">
                  <a16:creationId xmlns:a16="http://schemas.microsoft.com/office/drawing/2014/main" id="{A7F85B5E-2F68-4030-AEA0-C3EE07CD15C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3307786" y="4526643"/>
              <a:ext cx="563880" cy="487680"/>
            </a:xfrm>
            <a:prstGeom prst="rect">
              <a:avLst/>
            </a:prstGeom>
          </xdr:spPr>
        </xdr:pic>
        <xdr:pic>
          <xdr:nvPicPr>
            <xdr:cNvPr id="31" name="Picture 54">
              <a:extLst>
                <a:ext uri="{FF2B5EF4-FFF2-40B4-BE49-F238E27FC236}">
                  <a16:creationId xmlns:a16="http://schemas.microsoft.com/office/drawing/2014/main" id="{9FFB4417-08EF-4C6A-BF14-ADEA977DA72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9779000" y="4667613"/>
              <a:ext cx="556260" cy="205740"/>
            </a:xfrm>
            <a:prstGeom prst="rect">
              <a:avLst/>
            </a:prstGeom>
          </xdr:spPr>
        </xdr:pic>
        <xdr:pic>
          <xdr:nvPicPr>
            <xdr:cNvPr id="33" name="Picture 55">
              <a:extLst>
                <a:ext uri="{FF2B5EF4-FFF2-40B4-BE49-F238E27FC236}">
                  <a16:creationId xmlns:a16="http://schemas.microsoft.com/office/drawing/2014/main" id="{CB5A3D09-D64A-4B93-A9E7-318327DA904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2736286" y="5415643"/>
              <a:ext cx="701040" cy="548640"/>
            </a:xfrm>
            <a:prstGeom prst="rect">
              <a:avLst/>
            </a:prstGeom>
          </xdr:spPr>
        </xdr:pic>
        <xdr:pic>
          <xdr:nvPicPr>
            <xdr:cNvPr id="35" name="Picture 56">
              <a:extLst>
                <a:ext uri="{FF2B5EF4-FFF2-40B4-BE49-F238E27FC236}">
                  <a16:creationId xmlns:a16="http://schemas.microsoft.com/office/drawing/2014/main" id="{8AAADAA5-D0E2-4197-A004-EB0486B5BF0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432143" y="5415643"/>
              <a:ext cx="434340" cy="487680"/>
            </a:xfrm>
            <a:prstGeom prst="rect">
              <a:avLst/>
            </a:prstGeom>
          </xdr:spPr>
        </xdr:pic>
        <xdr:pic>
          <xdr:nvPicPr>
            <xdr:cNvPr id="48" name="Picture 57">
              <a:extLst>
                <a:ext uri="{FF2B5EF4-FFF2-40B4-BE49-F238E27FC236}">
                  <a16:creationId xmlns:a16="http://schemas.microsoft.com/office/drawing/2014/main" id="{A46F1F2F-42C9-42C0-94EC-F944857EBCC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1516181" y="5733142"/>
              <a:ext cx="533400" cy="487680"/>
            </a:xfrm>
            <a:prstGeom prst="rect">
              <a:avLst/>
            </a:prstGeom>
          </xdr:spPr>
        </xdr:pic>
      </xdr:grpSp>
      <xdr:pic>
        <xdr:nvPicPr>
          <xdr:cNvPr id="51" name="Graphic 2" descr="Fuel">
            <a:extLst>
              <a:ext uri="{FF2B5EF4-FFF2-40B4-BE49-F238E27FC236}">
                <a16:creationId xmlns:a16="http://schemas.microsoft.com/office/drawing/2014/main" id="{592E9B2F-4867-4DB6-B2D0-38FB046217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1"/>
              </a:ext>
            </a:extLst>
          </a:blip>
          <a:stretch>
            <a:fillRect/>
          </a:stretch>
        </xdr:blipFill>
        <xdr:spPr>
          <a:xfrm>
            <a:off x="10315924" y="2545997"/>
            <a:ext cx="487891" cy="487891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27214</xdr:colOff>
      <xdr:row>6</xdr:row>
      <xdr:rowOff>58057</xdr:rowOff>
    </xdr:from>
    <xdr:to>
      <xdr:col>10</xdr:col>
      <xdr:colOff>4166507</xdr:colOff>
      <xdr:row>23</xdr:row>
      <xdr:rowOff>229507</xdr:rowOff>
    </xdr:to>
    <xdr:graphicFrame macro="">
      <xdr:nvGraphicFramePr>
        <xdr:cNvPr id="1860" name="Chart 45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26268</xdr:colOff>
      <xdr:row>0</xdr:row>
      <xdr:rowOff>168519</xdr:rowOff>
    </xdr:from>
    <xdr:to>
      <xdr:col>10</xdr:col>
      <xdr:colOff>3542364</xdr:colOff>
      <xdr:row>1</xdr:row>
      <xdr:rowOff>802054</xdr:rowOff>
    </xdr:to>
    <xdr:sp macro="" textlink="">
      <xdr:nvSpPr>
        <xdr:cNvPr id="1753" name="Rectangle 8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rrowheads="1"/>
        </xdr:cNvSpPr>
      </xdr:nvSpPr>
      <xdr:spPr bwMode="auto">
        <a:xfrm>
          <a:off x="246076" y="168519"/>
          <a:ext cx="15178115" cy="816708"/>
        </a:xfrm>
        <a:prstGeom prst="rect">
          <a:avLst/>
        </a:prstGeom>
        <a:gradFill rotWithShape="1">
          <a:gsLst>
            <a:gs pos="42000">
              <a:schemeClr val="accent1"/>
            </a:gs>
            <a:gs pos="100000">
              <a:srgbClr val="FFFFFF"/>
            </a:gs>
          </a:gsLst>
          <a:lin ang="0" scaled="1"/>
        </a:gradFill>
        <a:ln w="9525" algn="ctr">
          <a:noFill/>
          <a:round/>
          <a:headEnd/>
          <a:tailEnd/>
        </a:ln>
      </xdr:spPr>
      <xdr:txBody>
        <a:bodyPr vertOverflow="clip" vert="horz" wrap="square" lIns="18288" tIns="0" rIns="0" bIns="0" anchor="ctr" upright="1"/>
        <a:lstStyle/>
        <a:p>
          <a:pPr algn="l" rtl="1">
            <a:defRPr sz="1000"/>
          </a:pPr>
          <a:r>
            <a:rPr lang="en-GB" sz="1600" b="0" i="0" strike="noStrike">
              <a:solidFill>
                <a:schemeClr val="bg1"/>
              </a:solidFill>
              <a:latin typeface="Poppins SemiBold" panose="00000700000000000000" pitchFamily="2" charset="0"/>
              <a:cs typeface="Poppins SemiBold" panose="00000700000000000000" pitchFamily="2" charset="0"/>
            </a:rPr>
            <a:t> </a:t>
          </a:r>
          <a:r>
            <a:rPr lang="en-GB" sz="1600" b="0" i="0" strike="noStrike">
              <a:solidFill>
                <a:schemeClr val="bg1"/>
              </a:solidFill>
              <a:latin typeface="Segoe Pro Semibold" panose="020B0702040504020203" pitchFamily="34" charset="0"/>
              <a:cs typeface="Poppins SemiBold" panose="00000700000000000000" pitchFamily="2" charset="0"/>
            </a:rPr>
            <a:t>Wellingtone Training</a:t>
          </a:r>
          <a:r>
            <a:rPr lang="en-GB" sz="1600" b="0" i="0" strike="noStrike" baseline="0">
              <a:solidFill>
                <a:schemeClr val="bg1"/>
              </a:solidFill>
              <a:latin typeface="Segoe Pro Semibold" panose="020B0702040504020203" pitchFamily="34" charset="0"/>
              <a:cs typeface="Poppins SemiBold" panose="00000700000000000000" pitchFamily="2" charset="0"/>
            </a:rPr>
            <a:t> Academy</a:t>
          </a:r>
          <a:endParaRPr lang="en-GB" sz="1600" b="0" i="0" strike="noStrike">
            <a:solidFill>
              <a:schemeClr val="bg1"/>
            </a:solidFill>
            <a:latin typeface="Segoe Pro Semibold" panose="020B0702040504020203" pitchFamily="34" charset="0"/>
            <a:cs typeface="Poppins SemiBold" panose="00000700000000000000" pitchFamily="2" charset="0"/>
          </a:endParaRPr>
        </a:p>
        <a:p>
          <a:pPr algn="l" rtl="1">
            <a:defRPr sz="1000"/>
          </a:pPr>
          <a:r>
            <a:rPr lang="en-GB" sz="2400" b="0" i="0" strike="noStrike">
              <a:solidFill>
                <a:schemeClr val="bg1"/>
              </a:solidFill>
              <a:latin typeface="Segoe Pro Semibold" panose="020B0702040504020203" pitchFamily="34" charset="0"/>
              <a:cs typeface="Poppins SemiBold" panose="00000700000000000000" pitchFamily="2" charset="0"/>
            </a:rPr>
            <a:t>&gt;&gt; PMO Self Assessment</a:t>
          </a:r>
        </a:p>
      </xdr:txBody>
    </xdr:sp>
    <xdr:clientData/>
  </xdr:twoCellAnchor>
  <xdr:twoCellAnchor>
    <xdr:from>
      <xdr:col>10</xdr:col>
      <xdr:colOff>3828148</xdr:colOff>
      <xdr:row>29</xdr:row>
      <xdr:rowOff>11791</xdr:rowOff>
    </xdr:from>
    <xdr:to>
      <xdr:col>10</xdr:col>
      <xdr:colOff>4188148</xdr:colOff>
      <xdr:row>30</xdr:row>
      <xdr:rowOff>45354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15838719" y="8058148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3828141</xdr:colOff>
      <xdr:row>39</xdr:row>
      <xdr:rowOff>9072</xdr:rowOff>
    </xdr:from>
    <xdr:to>
      <xdr:col>10</xdr:col>
      <xdr:colOff>4188141</xdr:colOff>
      <xdr:row>40</xdr:row>
      <xdr:rowOff>42636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15838712" y="13716001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3828143</xdr:colOff>
      <xdr:row>34</xdr:row>
      <xdr:rowOff>9072</xdr:rowOff>
    </xdr:from>
    <xdr:to>
      <xdr:col>10</xdr:col>
      <xdr:colOff>4188143</xdr:colOff>
      <xdr:row>35</xdr:row>
      <xdr:rowOff>42635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15838714" y="10885715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3828142</xdr:colOff>
      <xdr:row>44</xdr:row>
      <xdr:rowOff>9072</xdr:rowOff>
    </xdr:from>
    <xdr:to>
      <xdr:col>10</xdr:col>
      <xdr:colOff>4188142</xdr:colOff>
      <xdr:row>45</xdr:row>
      <xdr:rowOff>42635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15838713" y="16546286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3828143</xdr:colOff>
      <xdr:row>49</xdr:row>
      <xdr:rowOff>9071</xdr:rowOff>
    </xdr:from>
    <xdr:to>
      <xdr:col>10</xdr:col>
      <xdr:colOff>4188143</xdr:colOff>
      <xdr:row>50</xdr:row>
      <xdr:rowOff>42634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15838714" y="19376571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3828143</xdr:colOff>
      <xdr:row>54</xdr:row>
      <xdr:rowOff>9071</xdr:rowOff>
    </xdr:from>
    <xdr:to>
      <xdr:col>10</xdr:col>
      <xdr:colOff>4188143</xdr:colOff>
      <xdr:row>55</xdr:row>
      <xdr:rowOff>42635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15838714" y="22206857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3828143</xdr:colOff>
      <xdr:row>59</xdr:row>
      <xdr:rowOff>9071</xdr:rowOff>
    </xdr:from>
    <xdr:to>
      <xdr:col>10</xdr:col>
      <xdr:colOff>4188143</xdr:colOff>
      <xdr:row>60</xdr:row>
      <xdr:rowOff>42634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15838714" y="25037142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3828115</xdr:colOff>
      <xdr:row>64</xdr:row>
      <xdr:rowOff>9071</xdr:rowOff>
    </xdr:from>
    <xdr:to>
      <xdr:col>10</xdr:col>
      <xdr:colOff>4188115</xdr:colOff>
      <xdr:row>65</xdr:row>
      <xdr:rowOff>42634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15838686" y="27867428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3828122</xdr:colOff>
      <xdr:row>69</xdr:row>
      <xdr:rowOff>9071</xdr:rowOff>
    </xdr:from>
    <xdr:to>
      <xdr:col>10</xdr:col>
      <xdr:colOff>4188122</xdr:colOff>
      <xdr:row>70</xdr:row>
      <xdr:rowOff>42634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15838693" y="30697714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3828126</xdr:colOff>
      <xdr:row>74</xdr:row>
      <xdr:rowOff>9071</xdr:rowOff>
    </xdr:from>
    <xdr:to>
      <xdr:col>10</xdr:col>
      <xdr:colOff>4188126</xdr:colOff>
      <xdr:row>75</xdr:row>
      <xdr:rowOff>42635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15838697" y="33528000"/>
          <a:ext cx="360000" cy="3238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10</xdr:col>
      <xdr:colOff>3864410</xdr:colOff>
      <xdr:row>74</xdr:row>
      <xdr:rowOff>9071</xdr:rowOff>
    </xdr:from>
    <xdr:to>
      <xdr:col>10</xdr:col>
      <xdr:colOff>4153970</xdr:colOff>
      <xdr:row>75</xdr:row>
      <xdr:rowOff>63583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874981" y="33528000"/>
          <a:ext cx="289560" cy="274320"/>
        </a:xfrm>
        <a:prstGeom prst="rect">
          <a:avLst/>
        </a:prstGeom>
      </xdr:spPr>
    </xdr:pic>
    <xdr:clientData/>
  </xdr:twoCellAnchor>
  <xdr:twoCellAnchor editAs="oneCell">
    <xdr:from>
      <xdr:col>10</xdr:col>
      <xdr:colOff>3855359</xdr:colOff>
      <xdr:row>69</xdr:row>
      <xdr:rowOff>18143</xdr:rowOff>
    </xdr:from>
    <xdr:to>
      <xdr:col>10</xdr:col>
      <xdr:colOff>4152539</xdr:colOff>
      <xdr:row>70</xdr:row>
      <xdr:rowOff>75447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865930" y="30706786"/>
          <a:ext cx="297180" cy="274320"/>
        </a:xfrm>
        <a:prstGeom prst="rect">
          <a:avLst/>
        </a:prstGeom>
      </xdr:spPr>
    </xdr:pic>
    <xdr:clientData/>
  </xdr:twoCellAnchor>
  <xdr:twoCellAnchor editAs="oneCell">
    <xdr:from>
      <xdr:col>10</xdr:col>
      <xdr:colOff>3828143</xdr:colOff>
      <xdr:row>64</xdr:row>
      <xdr:rowOff>72572</xdr:rowOff>
    </xdr:from>
    <xdr:to>
      <xdr:col>10</xdr:col>
      <xdr:colOff>4171043</xdr:colOff>
      <xdr:row>64</xdr:row>
      <xdr:rowOff>202112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838714" y="27930929"/>
          <a:ext cx="342900" cy="129540"/>
        </a:xfrm>
        <a:prstGeom prst="rect">
          <a:avLst/>
        </a:prstGeom>
      </xdr:spPr>
    </xdr:pic>
    <xdr:clientData/>
  </xdr:twoCellAnchor>
  <xdr:twoCellAnchor editAs="oneCell">
    <xdr:from>
      <xdr:col>10</xdr:col>
      <xdr:colOff>3882572</xdr:colOff>
      <xdr:row>59</xdr:row>
      <xdr:rowOff>9072</xdr:rowOff>
    </xdr:from>
    <xdr:to>
      <xdr:col>10</xdr:col>
      <xdr:colOff>4118792</xdr:colOff>
      <xdr:row>60</xdr:row>
      <xdr:rowOff>63584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5893143" y="25037143"/>
          <a:ext cx="236220" cy="274320"/>
        </a:xfrm>
        <a:prstGeom prst="rect">
          <a:avLst/>
        </a:prstGeom>
      </xdr:spPr>
    </xdr:pic>
    <xdr:clientData/>
  </xdr:twoCellAnchor>
  <xdr:twoCellAnchor editAs="oneCell">
    <xdr:from>
      <xdr:col>10</xdr:col>
      <xdr:colOff>3873503</xdr:colOff>
      <xdr:row>54</xdr:row>
      <xdr:rowOff>27216</xdr:rowOff>
    </xdr:from>
    <xdr:to>
      <xdr:col>10</xdr:col>
      <xdr:colOff>4117343</xdr:colOff>
      <xdr:row>55</xdr:row>
      <xdr:rowOff>43629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5884074" y="22225002"/>
          <a:ext cx="243840" cy="236220"/>
        </a:xfrm>
        <a:prstGeom prst="rect">
          <a:avLst/>
        </a:prstGeom>
      </xdr:spPr>
    </xdr:pic>
    <xdr:clientData/>
  </xdr:twoCellAnchor>
  <xdr:twoCellAnchor editAs="oneCell">
    <xdr:from>
      <xdr:col>10</xdr:col>
      <xdr:colOff>3828142</xdr:colOff>
      <xdr:row>49</xdr:row>
      <xdr:rowOff>9072</xdr:rowOff>
    </xdr:from>
    <xdr:to>
      <xdr:col>11</xdr:col>
      <xdr:colOff>2902</xdr:colOff>
      <xdr:row>50</xdr:row>
      <xdr:rowOff>73995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5838713" y="19376572"/>
          <a:ext cx="365760" cy="281940"/>
        </a:xfrm>
        <a:prstGeom prst="rect">
          <a:avLst/>
        </a:prstGeom>
      </xdr:spPr>
    </xdr:pic>
    <xdr:clientData/>
  </xdr:twoCellAnchor>
  <xdr:twoCellAnchor editAs="oneCell">
    <xdr:from>
      <xdr:col>10</xdr:col>
      <xdr:colOff>3846287</xdr:colOff>
      <xdr:row>44</xdr:row>
      <xdr:rowOff>9073</xdr:rowOff>
    </xdr:from>
    <xdr:to>
      <xdr:col>10</xdr:col>
      <xdr:colOff>4154715</xdr:colOff>
      <xdr:row>45</xdr:row>
      <xdr:rowOff>36007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856858" y="16546287"/>
          <a:ext cx="308428" cy="246742"/>
        </a:xfrm>
        <a:prstGeom prst="rect">
          <a:avLst/>
        </a:prstGeom>
      </xdr:spPr>
    </xdr:pic>
    <xdr:clientData/>
  </xdr:twoCellAnchor>
  <xdr:twoCellAnchor editAs="oneCell">
    <xdr:from>
      <xdr:col>10</xdr:col>
      <xdr:colOff>3864429</xdr:colOff>
      <xdr:row>39</xdr:row>
      <xdr:rowOff>9071</xdr:rowOff>
    </xdr:from>
    <xdr:to>
      <xdr:col>10</xdr:col>
      <xdr:colOff>4176849</xdr:colOff>
      <xdr:row>40</xdr:row>
      <xdr:rowOff>96856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875000" y="13716000"/>
          <a:ext cx="312420" cy="3048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3882572</xdr:colOff>
      <xdr:row>34</xdr:row>
      <xdr:rowOff>9072</xdr:rowOff>
    </xdr:from>
    <xdr:to>
      <xdr:col>10</xdr:col>
      <xdr:colOff>4141652</xdr:colOff>
      <xdr:row>35</xdr:row>
      <xdr:rowOff>40724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5893143" y="10885715"/>
          <a:ext cx="259080" cy="251460"/>
        </a:xfrm>
        <a:prstGeom prst="rect">
          <a:avLst/>
        </a:prstGeom>
      </xdr:spPr>
    </xdr:pic>
    <xdr:clientData/>
  </xdr:twoCellAnchor>
  <xdr:twoCellAnchor editAs="oneCell">
    <xdr:from>
      <xdr:col>10</xdr:col>
      <xdr:colOff>3846286</xdr:colOff>
      <xdr:row>29</xdr:row>
      <xdr:rowOff>18143</xdr:rowOff>
    </xdr:from>
    <xdr:to>
      <xdr:col>10</xdr:col>
      <xdr:colOff>4173946</xdr:colOff>
      <xdr:row>30</xdr:row>
      <xdr:rowOff>113546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856857" y="8064500"/>
          <a:ext cx="327660" cy="312420"/>
        </a:xfrm>
        <a:prstGeom prst="rect">
          <a:avLst/>
        </a:prstGeom>
      </xdr:spPr>
    </xdr:pic>
    <xdr:clientData/>
  </xdr:twoCellAnchor>
  <xdr:twoCellAnchor>
    <xdr:from>
      <xdr:col>9</xdr:col>
      <xdr:colOff>254000</xdr:colOff>
      <xdr:row>6</xdr:row>
      <xdr:rowOff>145142</xdr:rowOff>
    </xdr:from>
    <xdr:to>
      <xdr:col>10</xdr:col>
      <xdr:colOff>1861095</xdr:colOff>
      <xdr:row>23</xdr:row>
      <xdr:rowOff>242751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628909" y="2165597"/>
          <a:ext cx="4089368" cy="4069245"/>
          <a:chOff x="9637889" y="2164795"/>
          <a:chExt cx="4094178" cy="4066359"/>
        </a:xfrm>
      </xdr:grpSpPr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GrpSpPr/>
        </xdr:nvGrpSpPr>
        <xdr:grpSpPr>
          <a:xfrm>
            <a:off x="9637889" y="2164795"/>
            <a:ext cx="4094178" cy="4066359"/>
            <a:chOff x="9779000" y="2177142"/>
            <a:chExt cx="4092666" cy="4043680"/>
          </a:xfrm>
        </xdr:grpSpPr>
        <xdr:pic>
          <xdr:nvPicPr>
            <xdr:cNvPr id="49" name="Picture 4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1523801" y="2177142"/>
              <a:ext cx="518160" cy="487680"/>
            </a:xfrm>
            <a:prstGeom prst="rect">
              <a:avLst/>
            </a:prstGeom>
          </xdr:spPr>
        </xdr:pic>
        <xdr:pic>
          <xdr:nvPicPr>
            <xdr:cNvPr id="50" name="Picture 49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681858" y="2476500"/>
              <a:ext cx="487680" cy="487680"/>
            </a:xfrm>
            <a:prstGeom prst="rect">
              <a:avLst/>
            </a:prstGeom>
          </xdr:spPr>
        </xdr:pic>
        <xdr:pic>
          <xdr:nvPicPr>
            <xdr:cNvPr id="52" name="Picture 51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3289643" y="3383643"/>
              <a:ext cx="510540" cy="609600"/>
            </a:xfrm>
            <a:prstGeom prst="rect">
              <a:avLst/>
            </a:prstGeom>
          </xdr:spPr>
        </xdr:pic>
        <xdr:pic>
          <xdr:nvPicPr>
            <xdr:cNvPr id="53" name="Picture 52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779001" y="3444603"/>
              <a:ext cx="541020" cy="548640"/>
            </a:xfrm>
            <a:prstGeom prst="rect">
              <a:avLst/>
            </a:prstGeom>
          </xdr:spPr>
        </xdr:pic>
        <xdr:pic>
          <xdr:nvPicPr>
            <xdr:cNvPr id="54" name="Picture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3307786" y="4526643"/>
              <a:ext cx="563880" cy="487680"/>
            </a:xfrm>
            <a:prstGeom prst="rect">
              <a:avLst/>
            </a:prstGeom>
          </xdr:spPr>
        </xdr:pic>
        <xdr:pic>
          <xdr:nvPicPr>
            <xdr:cNvPr id="55" name="Picture 5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9779000" y="4667613"/>
              <a:ext cx="556260" cy="205740"/>
            </a:xfrm>
            <a:prstGeom prst="rect">
              <a:avLst/>
            </a:prstGeom>
          </xdr:spPr>
        </xdr:pic>
        <xdr:pic>
          <xdr:nvPicPr>
            <xdr:cNvPr id="56" name="Picture 55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2736286" y="5415643"/>
              <a:ext cx="701040" cy="548640"/>
            </a:xfrm>
            <a:prstGeom prst="rect">
              <a:avLst/>
            </a:prstGeom>
          </xdr:spPr>
        </xdr:pic>
        <xdr:pic>
          <xdr:nvPicPr>
            <xdr:cNvPr id="57" name="Picture 56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432143" y="5415643"/>
              <a:ext cx="434340" cy="487680"/>
            </a:xfrm>
            <a:prstGeom prst="rect">
              <a:avLst/>
            </a:prstGeom>
          </xdr:spPr>
        </xdr:pic>
        <xdr:pic>
          <xdr:nvPicPr>
            <xdr:cNvPr id="58" name="Picture 57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1516181" y="5733142"/>
              <a:ext cx="533400" cy="487680"/>
            </a:xfrm>
            <a:prstGeom prst="rect">
              <a:avLst/>
            </a:prstGeom>
          </xdr:spPr>
        </xdr:pic>
      </xdr:grpSp>
      <xdr:pic>
        <xdr:nvPicPr>
          <xdr:cNvPr id="37" name="Graphic 2" descr="Fuel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1"/>
              </a:ext>
            </a:extLst>
          </a:blip>
          <a:stretch>
            <a:fillRect/>
          </a:stretch>
        </xdr:blipFill>
        <xdr:spPr>
          <a:xfrm>
            <a:off x="10315924" y="2545997"/>
            <a:ext cx="487891" cy="4878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99786</xdr:colOff>
      <xdr:row>9</xdr:row>
      <xdr:rowOff>9072</xdr:rowOff>
    </xdr:from>
    <xdr:to>
      <xdr:col>1</xdr:col>
      <xdr:colOff>476250</xdr:colOff>
      <xdr:row>18</xdr:row>
      <xdr:rowOff>235301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19150" y="2710708"/>
          <a:ext cx="376464" cy="2304411"/>
          <a:chOff x="329092" y="2751919"/>
          <a:chExt cx="376464" cy="2369354"/>
        </a:xfrm>
      </xdr:grpSpPr>
      <xdr:pic>
        <xdr:nvPicPr>
          <xdr:cNvPr id="60" name="Picture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3"/>
          <a:srcRect l="1" r="-826" b="8817"/>
          <a:stretch/>
        </xdr:blipFill>
        <xdr:spPr>
          <a:xfrm>
            <a:off x="329092" y="2751919"/>
            <a:ext cx="376464" cy="2151692"/>
          </a:xfrm>
          <a:prstGeom prst="rect">
            <a:avLst/>
          </a:prstGeom>
        </xdr:spPr>
      </xdr:pic>
      <xdr:pic>
        <xdr:nvPicPr>
          <xdr:cNvPr id="39" name="Graphic 2" descr="Fuel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5"/>
              </a:ext>
            </a:extLst>
          </a:blip>
          <a:stretch>
            <a:fillRect/>
          </a:stretch>
        </xdr:blipFill>
        <xdr:spPr>
          <a:xfrm>
            <a:off x="404083" y="4894790"/>
            <a:ext cx="226483" cy="226483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Wellingtone New">
      <a:dk1>
        <a:srgbClr val="420026"/>
      </a:dk1>
      <a:lt1>
        <a:srgbClr val="FFFFFF"/>
      </a:lt1>
      <a:dk2>
        <a:srgbClr val="0D0026"/>
      </a:dk2>
      <a:lt2>
        <a:srgbClr val="EAE2E0"/>
      </a:lt2>
      <a:accent1>
        <a:srgbClr val="4B98D2"/>
      </a:accent1>
      <a:accent2>
        <a:srgbClr val="241F21"/>
      </a:accent2>
      <a:accent3>
        <a:srgbClr val="FF4F00"/>
      </a:accent3>
      <a:accent4>
        <a:srgbClr val="EAE2E0"/>
      </a:accent4>
      <a:accent5>
        <a:srgbClr val="4B98D2"/>
      </a:accent5>
      <a:accent6>
        <a:srgbClr val="FF4F00"/>
      </a:accent6>
      <a:hlink>
        <a:srgbClr val="4399DE"/>
      </a:hlink>
      <a:folHlink>
        <a:srgbClr val="4B98D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93"/>
  <sheetViews>
    <sheetView showGridLines="0" tabSelected="1" zoomScale="55" zoomScaleNormal="55" zoomScaleSheetLayoutView="28" zoomScalePageLayoutView="61" workbookViewId="0">
      <selection activeCell="B26" sqref="B26:E26"/>
    </sheetView>
  </sheetViews>
  <sheetFormatPr defaultColWidth="0" defaultRowHeight="17.5"/>
  <cols>
    <col min="1" max="1" width="3.1796875" style="37" customWidth="1"/>
    <col min="2" max="2" width="60.54296875" style="37" customWidth="1"/>
    <col min="3" max="6" width="10.81640625" style="38" customWidth="1"/>
    <col min="7" max="7" width="0.1796875" style="38" hidden="1" customWidth="1"/>
    <col min="8" max="8" width="0.81640625" style="39" customWidth="1"/>
    <col min="9" max="9" width="26.81640625" style="40" customWidth="1"/>
    <col min="10" max="10" width="35.54296875" style="41" customWidth="1"/>
    <col min="11" max="11" width="60" style="41" customWidth="1"/>
    <col min="12" max="12" width="3.81640625" style="41" customWidth="1"/>
    <col min="13" max="13" width="9" style="41" hidden="1" customWidth="1"/>
    <col min="14" max="14" width="6" style="37" hidden="1" customWidth="1"/>
    <col min="15" max="15" width="11.453125" style="37" hidden="1" customWidth="1"/>
    <col min="16" max="16" width="12.54296875" style="37" hidden="1" customWidth="1"/>
    <col min="17" max="27" width="11.453125" style="37" hidden="1" customWidth="1"/>
    <col min="28" max="16384" width="11.453125" style="37" hidden="1"/>
  </cols>
  <sheetData>
    <row r="1" spans="2:13" ht="14.25" customHeight="1"/>
    <row r="2" spans="2:13" ht="67" customHeight="1" thickBot="1">
      <c r="B2" s="42"/>
      <c r="C2" s="42"/>
      <c r="D2" s="42"/>
      <c r="E2" s="43"/>
      <c r="F2" s="43"/>
      <c r="G2" s="43"/>
      <c r="H2" s="44"/>
      <c r="I2" s="42"/>
      <c r="J2" s="42"/>
      <c r="K2" s="42"/>
      <c r="L2" s="42"/>
      <c r="M2" s="42"/>
    </row>
    <row r="3" spans="2:13" s="48" customFormat="1" ht="21" customHeight="1" thickBot="1">
      <c r="B3" s="45" t="s">
        <v>16</v>
      </c>
      <c r="C3" s="45"/>
      <c r="D3" s="180" t="s">
        <v>17</v>
      </c>
      <c r="E3" s="180"/>
      <c r="F3" s="180"/>
      <c r="G3" s="180"/>
      <c r="H3" s="180"/>
      <c r="I3" s="180"/>
      <c r="J3" s="46" t="s">
        <v>7</v>
      </c>
      <c r="K3" s="46" t="s">
        <v>9</v>
      </c>
      <c r="L3" s="47"/>
      <c r="M3" s="47"/>
    </row>
    <row r="4" spans="2:13" s="51" customFormat="1" ht="28.5" customHeight="1">
      <c r="B4" s="193" t="s">
        <v>60</v>
      </c>
      <c r="C4" s="194"/>
      <c r="D4" s="195" t="s">
        <v>53</v>
      </c>
      <c r="E4" s="196"/>
      <c r="F4" s="196"/>
      <c r="G4" s="196"/>
      <c r="H4" s="196"/>
      <c r="I4" s="197"/>
      <c r="J4" s="131" t="s">
        <v>52</v>
      </c>
      <c r="K4" s="132">
        <v>45505</v>
      </c>
      <c r="L4" s="49"/>
      <c r="M4" s="50"/>
    </row>
    <row r="5" spans="2:13" ht="6.75" customHeight="1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2:13" s="55" customFormat="1" ht="23.25" customHeight="1">
      <c r="B6" s="171" t="s">
        <v>33</v>
      </c>
      <c r="C6" s="172"/>
      <c r="D6" s="173"/>
      <c r="E6" s="54"/>
      <c r="H6" s="56"/>
      <c r="I6" s="167" t="str">
        <f>IF($B$7&gt;=16,"PMO State: Operating Optimally",IF($B$7&gt;0,"PMO State: Operating effectively but Remedial Actions Identified",IF($B$7&gt;-24,"PMO State: Requires Immediate Action")))</f>
        <v>PMO State: Requires Immediate Action</v>
      </c>
      <c r="J6" s="168"/>
      <c r="K6" s="169"/>
      <c r="L6" s="57"/>
      <c r="M6" s="58"/>
    </row>
    <row r="7" spans="2:13" s="55" customFormat="1" ht="25.5" customHeight="1">
      <c r="B7" s="198">
        <f>SUM(D10:D21)</f>
        <v>0</v>
      </c>
      <c r="C7" s="199"/>
      <c r="D7" s="200"/>
      <c r="E7" s="54"/>
      <c r="F7" s="59"/>
      <c r="H7" s="60"/>
      <c r="I7" s="61"/>
      <c r="J7" s="62"/>
      <c r="K7" s="63"/>
      <c r="L7" s="57"/>
      <c r="M7" s="64"/>
    </row>
    <row r="8" spans="2:13" ht="7.5" customHeight="1">
      <c r="B8" s="65"/>
      <c r="C8" s="66"/>
      <c r="D8" s="67"/>
      <c r="E8" s="67"/>
      <c r="F8" s="67"/>
      <c r="G8" s="67"/>
      <c r="H8" s="67"/>
      <c r="I8" s="61"/>
      <c r="J8" s="62"/>
      <c r="K8" s="63"/>
      <c r="L8" s="68"/>
      <c r="M8" s="68"/>
    </row>
    <row r="9" spans="2:13" ht="21">
      <c r="B9" s="109" t="s">
        <v>31</v>
      </c>
      <c r="C9" s="148" t="s">
        <v>32</v>
      </c>
      <c r="D9" s="148" t="s">
        <v>59</v>
      </c>
      <c r="E9" s="148" t="s">
        <v>24</v>
      </c>
      <c r="F9" s="149" t="s">
        <v>5</v>
      </c>
      <c r="G9" s="69"/>
      <c r="H9" s="70"/>
      <c r="I9" s="71"/>
      <c r="J9" s="72"/>
      <c r="K9" s="73"/>
      <c r="L9" s="179"/>
      <c r="M9" s="179"/>
    </row>
    <row r="10" spans="2:13" s="76" customFormat="1" ht="18.75" customHeight="1">
      <c r="B10" s="133" t="s">
        <v>15</v>
      </c>
      <c r="C10" s="134">
        <f>COUNTIF($C31:$C34,"Yes")+(COUNTIF($I31:$I34,"Needs Attention"))</f>
        <v>0</v>
      </c>
      <c r="D10" s="135" t="str">
        <f>IF($I10="n/a","n/a",SUM(D31:D34)/(C10*2))</f>
        <v>n/a</v>
      </c>
      <c r="E10" s="136" t="str">
        <f>IF($I10="n/a","n/a",VLOOKUP($G30,Figure!$J$20:$K$100,2,FALSE))</f>
        <v>n/a</v>
      </c>
      <c r="F10" s="137" t="str">
        <f>IF($I10="n/a","n/a",D10+E10)</f>
        <v>n/a</v>
      </c>
      <c r="G10" s="74"/>
      <c r="H10" s="74"/>
      <c r="I10" s="61" t="str">
        <f>IF(C10=0,"n/a","")</f>
        <v>n/a</v>
      </c>
      <c r="J10" s="62"/>
      <c r="K10" s="63"/>
      <c r="L10" s="75"/>
      <c r="M10" s="75"/>
    </row>
    <row r="11" spans="2:13" s="76" customFormat="1" ht="18.75" customHeight="1">
      <c r="B11" s="133" t="s">
        <v>18</v>
      </c>
      <c r="C11" s="134">
        <f>COUNTIF(C36:C39,"Yes")+(COUNTIF(I36:I39,"Needs Attention"))</f>
        <v>0</v>
      </c>
      <c r="D11" s="135" t="str">
        <f>IF($I11="n/a","n/a",SUM(D36:D39)/(C11*2))</f>
        <v>n/a</v>
      </c>
      <c r="E11" s="136" t="str">
        <f>IF($I11="n/a","n/a",VLOOKUP(G35,Figure!$J$20:$K$100,2,FALSE))</f>
        <v>n/a</v>
      </c>
      <c r="F11" s="137" t="str">
        <f t="shared" ref="F11:F21" si="0">IF($I11="n/a","n/a",D11+E11)</f>
        <v>n/a</v>
      </c>
      <c r="G11" s="74"/>
      <c r="H11" s="74"/>
      <c r="I11" s="61" t="str">
        <f t="shared" ref="I11:I21" si="1">IF(C11=0,"n/a","")</f>
        <v>n/a</v>
      </c>
      <c r="J11" s="62"/>
      <c r="K11" s="63"/>
      <c r="L11" s="75"/>
      <c r="M11" s="75"/>
    </row>
    <row r="12" spans="2:13" s="76" customFormat="1" ht="18.75" customHeight="1">
      <c r="B12" s="133" t="s">
        <v>19</v>
      </c>
      <c r="C12" s="134">
        <f>COUNTIF($C41:$C44,"Yes")+(COUNTIF($I41:$I44,"Needs Attention"))</f>
        <v>0</v>
      </c>
      <c r="D12" s="135" t="str">
        <f>IF($I12="n/a","n/a",SUM(D41:D44)/(C12*2))</f>
        <v>n/a</v>
      </c>
      <c r="E12" s="136" t="str">
        <f>IF($I12="n/a","n/a",VLOOKUP(G40,Figure!$J$20:$K$100,2,FALSE))</f>
        <v>n/a</v>
      </c>
      <c r="F12" s="137" t="str">
        <f t="shared" si="0"/>
        <v>n/a</v>
      </c>
      <c r="G12" s="74"/>
      <c r="H12" s="74"/>
      <c r="I12" s="61" t="str">
        <f t="shared" si="1"/>
        <v>n/a</v>
      </c>
      <c r="J12" s="62"/>
      <c r="K12" s="63"/>
      <c r="L12" s="75"/>
      <c r="M12" s="75"/>
    </row>
    <row r="13" spans="2:13" s="76" customFormat="1" ht="18.75" customHeight="1">
      <c r="B13" s="133" t="s">
        <v>14</v>
      </c>
      <c r="C13" s="134">
        <f>COUNTIF($C46:$C49,"Yes")+(COUNTIF($I46:$I49,"Needs Attention"))</f>
        <v>0</v>
      </c>
      <c r="D13" s="135" t="str">
        <f>IF($I13="n/a","n/a",SUM(D46:D49)/(C13*2))</f>
        <v>n/a</v>
      </c>
      <c r="E13" s="136" t="str">
        <f>IF($I13="n/a","n/a",VLOOKUP(G45,Figure!$J$20:$K$100,2,FALSE))</f>
        <v>n/a</v>
      </c>
      <c r="F13" s="137" t="str">
        <f t="shared" si="0"/>
        <v>n/a</v>
      </c>
      <c r="G13" s="74"/>
      <c r="H13" s="74"/>
      <c r="I13" s="61" t="str">
        <f t="shared" si="1"/>
        <v>n/a</v>
      </c>
      <c r="J13" s="62"/>
      <c r="K13" s="63"/>
      <c r="L13" s="75"/>
      <c r="M13" s="75"/>
    </row>
    <row r="14" spans="2:13" s="76" customFormat="1" ht="18.75" customHeight="1">
      <c r="B14" s="133" t="s">
        <v>20</v>
      </c>
      <c r="C14" s="134">
        <f>COUNTIF($C51:$C54,"Yes")+(COUNTIF($I51:$I54,"Needs Attention"))</f>
        <v>0</v>
      </c>
      <c r="D14" s="135" t="str">
        <f>IF($I14="n/a","n/a",SUM(D51:D54)/(C14*2))</f>
        <v>n/a</v>
      </c>
      <c r="E14" s="136" t="str">
        <f>IF($I14="n/a","n/a",VLOOKUP($G50,Figure!$J$20:$K$100,2,FALSE))</f>
        <v>n/a</v>
      </c>
      <c r="F14" s="137" t="str">
        <f t="shared" si="0"/>
        <v>n/a</v>
      </c>
      <c r="G14" s="74"/>
      <c r="H14" s="74"/>
      <c r="I14" s="61" t="str">
        <f t="shared" si="1"/>
        <v>n/a</v>
      </c>
      <c r="J14" s="62"/>
      <c r="K14" s="63"/>
      <c r="L14" s="75"/>
      <c r="M14" s="75"/>
    </row>
    <row r="15" spans="2:13" s="76" customFormat="1" ht="18.75" customHeight="1">
      <c r="B15" s="133" t="s">
        <v>21</v>
      </c>
      <c r="C15" s="134">
        <f>COUNTIF($C56:$C59,"Yes")+(COUNTIF($I56:$I59,"Needs Attention"))</f>
        <v>0</v>
      </c>
      <c r="D15" s="135" t="str">
        <f>IF($I15="n/a","n/a",SUM(D56:D59)/(C15*2))</f>
        <v>n/a</v>
      </c>
      <c r="E15" s="136" t="str">
        <f>IF($I15="n/a","n/a",VLOOKUP($G55,Figure!$J$20:$K$100,2,FALSE))</f>
        <v>n/a</v>
      </c>
      <c r="F15" s="137" t="str">
        <f t="shared" si="0"/>
        <v>n/a</v>
      </c>
      <c r="G15" s="74"/>
      <c r="H15" s="74"/>
      <c r="I15" s="61" t="str">
        <f t="shared" si="1"/>
        <v>n/a</v>
      </c>
      <c r="J15" s="62"/>
      <c r="K15" s="63"/>
      <c r="L15" s="75"/>
      <c r="M15" s="75"/>
    </row>
    <row r="16" spans="2:13" s="76" customFormat="1" ht="18.75" customHeight="1">
      <c r="B16" s="133" t="s">
        <v>41</v>
      </c>
      <c r="C16" s="134">
        <f>COUNTIF($C61:$C64,"Yes")+(COUNTIF($I61:$I64,"Needs Attention"))</f>
        <v>0</v>
      </c>
      <c r="D16" s="135" t="str">
        <f>IF($I16="n/a","n/a",SUM(D61:D64)/(C16*2))</f>
        <v>n/a</v>
      </c>
      <c r="E16" s="136" t="str">
        <f>IF($I16="n/a","n/a",VLOOKUP($G60,Figure!$J$20:$K$100,2,FALSE))</f>
        <v>n/a</v>
      </c>
      <c r="F16" s="137" t="str">
        <f t="shared" si="0"/>
        <v>n/a</v>
      </c>
      <c r="G16" s="74"/>
      <c r="H16" s="74"/>
      <c r="I16" s="61" t="str">
        <f t="shared" si="1"/>
        <v>n/a</v>
      </c>
      <c r="J16" s="62"/>
      <c r="K16" s="63"/>
      <c r="L16" s="75"/>
      <c r="M16" s="75"/>
    </row>
    <row r="17" spans="1:27" s="76" customFormat="1" ht="18.75" customHeight="1">
      <c r="B17" s="133" t="s">
        <v>22</v>
      </c>
      <c r="C17" s="134">
        <f>COUNTIF($C66:$C69,"Yes")+(COUNTIF($I66:$I69,"Needs Attention"))</f>
        <v>0</v>
      </c>
      <c r="D17" s="135" t="str">
        <f>IF($I17="n/a","n/a",SUM(D66:D69)/(C17*2))</f>
        <v>n/a</v>
      </c>
      <c r="E17" s="136" t="str">
        <f>IF($I17="n/a","n/a",VLOOKUP($G65,Figure!$J$20:$K$100,2,FALSE))</f>
        <v>n/a</v>
      </c>
      <c r="F17" s="137" t="str">
        <f t="shared" si="0"/>
        <v>n/a</v>
      </c>
      <c r="G17" s="74"/>
      <c r="H17" s="74"/>
      <c r="I17" s="61" t="str">
        <f t="shared" si="1"/>
        <v>n/a</v>
      </c>
      <c r="J17" s="62"/>
      <c r="K17" s="63"/>
      <c r="L17" s="75"/>
      <c r="M17" s="75"/>
    </row>
    <row r="18" spans="1:27" s="76" customFormat="1" ht="18.75" customHeight="1">
      <c r="B18" s="133" t="s">
        <v>23</v>
      </c>
      <c r="C18" s="134">
        <f>COUNTIF(C71:C74,"Yes")+(COUNTIF(I71:I74,"Needs Attention"))</f>
        <v>0</v>
      </c>
      <c r="D18" s="135" t="str">
        <f>IF($I18="n/a","n/a",SUM(D71:D74)/(C18*2))</f>
        <v>n/a</v>
      </c>
      <c r="E18" s="136" t="str">
        <f>IF($I18="n/a","n/a",VLOOKUP(G70,Figure!$J$20:$K$100,2,FALSE))</f>
        <v>n/a</v>
      </c>
      <c r="F18" s="137" t="str">
        <f t="shared" si="0"/>
        <v>n/a</v>
      </c>
      <c r="G18" s="74"/>
      <c r="H18" s="74"/>
      <c r="I18" s="61" t="str">
        <f t="shared" si="1"/>
        <v>n/a</v>
      </c>
      <c r="J18" s="62"/>
      <c r="K18" s="63"/>
      <c r="L18" s="75"/>
      <c r="M18" s="75"/>
    </row>
    <row r="19" spans="1:27" s="76" customFormat="1" ht="18.75" customHeight="1">
      <c r="B19" s="133" t="s">
        <v>91</v>
      </c>
      <c r="C19" s="134">
        <f>COUNTIF(C76:C79,"Yes")+(COUNTIF(I76:I79,"Needs Attention"))</f>
        <v>0</v>
      </c>
      <c r="D19" s="135" t="str">
        <f>IF($I19="n/a","n/a",SUM(D76:D79)/(C19*2))</f>
        <v>n/a</v>
      </c>
      <c r="E19" s="136" t="str">
        <f>IF($I19="n/a","n/a",VLOOKUP(G75,Figure!$J$20:$K$100,2,FALSE))</f>
        <v>n/a</v>
      </c>
      <c r="F19" s="137" t="str">
        <f t="shared" si="0"/>
        <v>n/a</v>
      </c>
      <c r="G19" s="74"/>
      <c r="H19" s="74"/>
      <c r="I19" s="61" t="str">
        <f t="shared" si="1"/>
        <v>n/a</v>
      </c>
      <c r="J19" s="62"/>
      <c r="K19" s="63"/>
      <c r="L19" s="75"/>
      <c r="M19" s="75"/>
    </row>
    <row r="20" spans="1:27" s="76" customFormat="1" ht="18.75" customHeight="1">
      <c r="B20" s="138" t="s">
        <v>55</v>
      </c>
      <c r="C20" s="139">
        <f>COUNTIF(C81:C84,"Yes")+(COUNTIF(I81:I84,"Needs Attention"))</f>
        <v>0</v>
      </c>
      <c r="D20" s="140" t="str">
        <f>IF(I20="n/a","n/a",SUM($D81:$D84)/($C20*2))</f>
        <v>n/a</v>
      </c>
      <c r="E20" s="141" t="str">
        <f>IF($I20="n/a","n/a",VLOOKUP(G80,Figure!$J$20:$K$100,2,FALSE))</f>
        <v>n/a</v>
      </c>
      <c r="F20" s="142" t="str">
        <f t="shared" si="0"/>
        <v>n/a</v>
      </c>
      <c r="G20" s="74"/>
      <c r="H20" s="77"/>
      <c r="I20" s="61" t="str">
        <f t="shared" si="1"/>
        <v>n/a</v>
      </c>
      <c r="J20" s="62"/>
      <c r="K20" s="63"/>
      <c r="L20" s="75"/>
      <c r="M20" s="75"/>
    </row>
    <row r="21" spans="1:27" s="76" customFormat="1" ht="18.75" customHeight="1">
      <c r="B21" s="143" t="s">
        <v>55</v>
      </c>
      <c r="C21" s="144">
        <f>COUNTIF(C86:C89,"Yes")+(COUNTIF(I86:I89,"Needs Attention"))</f>
        <v>0</v>
      </c>
      <c r="D21" s="145" t="str">
        <f>IF(I21="n/a","n/a",SUM($D86:$D89)/($C21*2))</f>
        <v>n/a</v>
      </c>
      <c r="E21" s="146" t="str">
        <f>IF($I21="n/a","n/a",VLOOKUP(G85,Figure!$J$20:$K$100,2,FALSE))</f>
        <v>n/a</v>
      </c>
      <c r="F21" s="147" t="str">
        <f t="shared" si="0"/>
        <v>n/a</v>
      </c>
      <c r="G21" s="74"/>
      <c r="H21" s="74"/>
      <c r="I21" s="61" t="str">
        <f t="shared" si="1"/>
        <v>n/a</v>
      </c>
      <c r="J21" s="62"/>
      <c r="K21" s="63"/>
      <c r="L21" s="75"/>
      <c r="M21" s="75"/>
    </row>
    <row r="22" spans="1:27" ht="7.5" customHeight="1">
      <c r="B22" s="78"/>
      <c r="C22" s="78"/>
      <c r="D22" s="79"/>
      <c r="E22" s="79"/>
      <c r="F22" s="79"/>
      <c r="G22" s="80"/>
      <c r="H22" s="80"/>
      <c r="I22" s="61"/>
      <c r="J22" s="62"/>
      <c r="K22" s="63"/>
      <c r="L22" s="178"/>
      <c r="M22" s="178"/>
    </row>
    <row r="23" spans="1:27" ht="34" customHeight="1">
      <c r="B23" s="181" t="s">
        <v>8</v>
      </c>
      <c r="C23" s="182"/>
      <c r="D23" s="182"/>
      <c r="E23" s="182"/>
      <c r="F23" s="183"/>
      <c r="G23" s="81"/>
      <c r="H23" s="81"/>
      <c r="I23" s="61"/>
      <c r="J23" s="62"/>
      <c r="K23" s="63"/>
      <c r="L23" s="82"/>
      <c r="M23" s="82"/>
    </row>
    <row r="24" spans="1:27" ht="34" customHeight="1">
      <c r="B24" s="174" t="s">
        <v>68</v>
      </c>
      <c r="C24" s="175"/>
      <c r="D24" s="175"/>
      <c r="E24" s="175"/>
      <c r="F24" s="124">
        <v>4</v>
      </c>
      <c r="G24" s="84"/>
      <c r="H24" s="84"/>
      <c r="I24" s="85"/>
      <c r="J24" s="86"/>
      <c r="K24" s="87"/>
      <c r="L24" s="82"/>
      <c r="M24" s="82"/>
    </row>
    <row r="25" spans="1:27" ht="34" customHeight="1">
      <c r="B25" s="176" t="s">
        <v>64</v>
      </c>
      <c r="C25" s="177"/>
      <c r="D25" s="177"/>
      <c r="E25" s="177"/>
      <c r="F25" s="83">
        <v>2</v>
      </c>
      <c r="G25" s="84"/>
      <c r="H25" s="84"/>
      <c r="I25" s="181" t="s">
        <v>62</v>
      </c>
      <c r="J25" s="182"/>
      <c r="K25" s="183"/>
      <c r="L25" s="82"/>
      <c r="M25" s="82"/>
    </row>
    <row r="26" spans="1:27" ht="34" customHeight="1">
      <c r="B26" s="176" t="s">
        <v>67</v>
      </c>
      <c r="C26" s="177"/>
      <c r="D26" s="177"/>
      <c r="E26" s="177"/>
      <c r="F26" s="83">
        <v>0</v>
      </c>
      <c r="G26" s="84"/>
      <c r="H26" s="84"/>
      <c r="I26" s="184" t="s">
        <v>69</v>
      </c>
      <c r="J26" s="185"/>
      <c r="K26" s="186"/>
      <c r="L26" s="82"/>
      <c r="M26" s="82"/>
    </row>
    <row r="27" spans="1:27" ht="34" customHeight="1">
      <c r="B27" s="176" t="s">
        <v>66</v>
      </c>
      <c r="C27" s="177"/>
      <c r="D27" s="177"/>
      <c r="E27" s="177"/>
      <c r="F27" s="83">
        <v>-2</v>
      </c>
      <c r="G27" s="84"/>
      <c r="H27" s="84"/>
      <c r="I27" s="187"/>
      <c r="J27" s="188"/>
      <c r="K27" s="189"/>
      <c r="L27" s="82"/>
      <c r="M27" s="82"/>
    </row>
    <row r="28" spans="1:27" ht="34" customHeight="1">
      <c r="B28" s="176" t="s">
        <v>65</v>
      </c>
      <c r="C28" s="177"/>
      <c r="D28" s="177"/>
      <c r="E28" s="177"/>
      <c r="F28" s="83">
        <v>-4</v>
      </c>
      <c r="G28" s="84"/>
      <c r="H28" s="84"/>
      <c r="I28" s="190"/>
      <c r="J28" s="191"/>
      <c r="K28" s="192"/>
      <c r="L28" s="82"/>
      <c r="M28" s="82"/>
    </row>
    <row r="29" spans="1:27" s="92" customFormat="1" ht="9" customHeight="1">
      <c r="A29" s="37"/>
      <c r="B29" s="78"/>
      <c r="C29" s="166"/>
      <c r="D29" s="166"/>
      <c r="E29" s="66"/>
      <c r="F29" s="66"/>
      <c r="G29" s="66"/>
      <c r="H29" s="88"/>
      <c r="I29" s="89"/>
      <c r="J29" s="170"/>
      <c r="K29" s="170"/>
      <c r="L29" s="90"/>
      <c r="M29" s="90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91"/>
    </row>
    <row r="30" spans="1:27" s="119" customFormat="1">
      <c r="A30" s="110"/>
      <c r="B30" s="111" t="s">
        <v>56</v>
      </c>
      <c r="C30" s="112" t="s">
        <v>32</v>
      </c>
      <c r="D30" s="112" t="s">
        <v>5</v>
      </c>
      <c r="E30" s="112" t="s">
        <v>24</v>
      </c>
      <c r="F30" s="113" t="s">
        <v>25</v>
      </c>
      <c r="G30" s="122">
        <f>ROUNDUP(SUM(G31:G34)/10,0)*10</f>
        <v>0</v>
      </c>
      <c r="H30" s="123"/>
      <c r="I30" s="116" t="s">
        <v>10</v>
      </c>
      <c r="J30" s="153" t="s">
        <v>11</v>
      </c>
      <c r="K30" s="154"/>
      <c r="L30" s="117"/>
      <c r="M30" s="117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8"/>
    </row>
    <row r="31" spans="1:27" s="95" customFormat="1" ht="50.15" customHeight="1">
      <c r="A31" s="76"/>
      <c r="B31" s="96" t="s">
        <v>29</v>
      </c>
      <c r="C31" s="125"/>
      <c r="D31" s="126"/>
      <c r="E31" s="126"/>
      <c r="F31" s="127"/>
      <c r="G31" s="97" t="str">
        <f>IFERROR(VLOOKUP(E31,ref_sheet!$D$4:$E$6,2,FALSE)*(VLOOKUP(F31,ref_sheet!$D$9:$E$11,2,FALSE))," ")</f>
        <v xml:space="preserve"> </v>
      </c>
      <c r="H31" s="98"/>
      <c r="I31" s="99" t="str">
        <f>IF(C31="No",IF(D31=0,"Not Applicable","Needs Attention"),"")</f>
        <v/>
      </c>
      <c r="J31" s="155"/>
      <c r="K31" s="156"/>
      <c r="L31" s="93"/>
      <c r="M31" s="93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94"/>
    </row>
    <row r="32" spans="1:27" s="95" customFormat="1" ht="50.15" customHeight="1">
      <c r="A32" s="76"/>
      <c r="B32" s="100" t="s">
        <v>70</v>
      </c>
      <c r="C32" s="125"/>
      <c r="D32" s="126"/>
      <c r="E32" s="126"/>
      <c r="F32" s="127"/>
      <c r="G32" s="97" t="str">
        <f>IFERROR(VLOOKUP(E32,ref_sheet!$D$4:$E$6,2,FALSE)*(VLOOKUP(F32,ref_sheet!$D$9:$E$11,2,FALSE))," ")</f>
        <v xml:space="preserve"> </v>
      </c>
      <c r="H32" s="101"/>
      <c r="I32" s="99" t="str">
        <f t="shared" ref="I32:I34" si="2">IF(C32="No",IF(D32=0,"Not Applicable","Needs Attention"),"")</f>
        <v/>
      </c>
      <c r="J32" s="157"/>
      <c r="K32" s="158"/>
      <c r="L32" s="93"/>
      <c r="M32" s="93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94"/>
    </row>
    <row r="33" spans="1:27" s="95" customFormat="1" ht="50.15" customHeight="1">
      <c r="A33" s="76"/>
      <c r="B33" s="100" t="s">
        <v>78</v>
      </c>
      <c r="C33" s="125"/>
      <c r="D33" s="126"/>
      <c r="E33" s="126"/>
      <c r="F33" s="127"/>
      <c r="G33" s="97" t="str">
        <f>IFERROR(VLOOKUP(E33,ref_sheet!$D$4:$E$6,2,FALSE)*(VLOOKUP(F33,ref_sheet!$D$9:$E$11,2,FALSE))," ")</f>
        <v xml:space="preserve"> </v>
      </c>
      <c r="H33" s="102"/>
      <c r="I33" s="99" t="str">
        <f t="shared" si="2"/>
        <v/>
      </c>
      <c r="J33" s="157"/>
      <c r="K33" s="158"/>
      <c r="L33" s="93"/>
      <c r="M33" s="93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94"/>
    </row>
    <row r="34" spans="1:27" s="95" customFormat="1" ht="50.15" customHeight="1">
      <c r="A34" s="76"/>
      <c r="B34" s="103" t="s">
        <v>30</v>
      </c>
      <c r="C34" s="125"/>
      <c r="D34" s="126"/>
      <c r="E34" s="126"/>
      <c r="F34" s="127"/>
      <c r="G34" s="97" t="str">
        <f>IFERROR(VLOOKUP(E34,ref_sheet!$D$4:$E$6,2,FALSE)*(VLOOKUP(F34,ref_sheet!$D$9:$E$11,2,FALSE))," ")</f>
        <v xml:space="preserve"> </v>
      </c>
      <c r="H34" s="102"/>
      <c r="I34" s="99" t="str">
        <f t="shared" si="2"/>
        <v/>
      </c>
      <c r="J34" s="159"/>
      <c r="K34" s="160"/>
      <c r="L34" s="93"/>
      <c r="M34" s="93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94"/>
    </row>
    <row r="35" spans="1:27" s="119" customFormat="1">
      <c r="A35" s="110"/>
      <c r="B35" s="111" t="s">
        <v>18</v>
      </c>
      <c r="C35" s="112" t="s">
        <v>32</v>
      </c>
      <c r="D35" s="112" t="s">
        <v>5</v>
      </c>
      <c r="E35" s="112" t="s">
        <v>24</v>
      </c>
      <c r="F35" s="113" t="s">
        <v>25</v>
      </c>
      <c r="G35" s="114">
        <f>ROUND(SUM(G36:G39)/10,0)*10</f>
        <v>0</v>
      </c>
      <c r="H35" s="115"/>
      <c r="I35" s="116" t="s">
        <v>10</v>
      </c>
      <c r="J35" s="153" t="s">
        <v>11</v>
      </c>
      <c r="K35" s="154"/>
      <c r="L35" s="117"/>
      <c r="M35" s="117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8"/>
    </row>
    <row r="36" spans="1:27" s="95" customFormat="1" ht="50.15" customHeight="1">
      <c r="A36" s="76"/>
      <c r="B36" s="96" t="s">
        <v>71</v>
      </c>
      <c r="C36" s="125"/>
      <c r="D36" s="126"/>
      <c r="E36" s="126"/>
      <c r="F36" s="127"/>
      <c r="G36" s="97" t="str">
        <f>IFERROR(VLOOKUP(E36,ref_sheet!$D$4:$E$6,2,FALSE)*(VLOOKUP(F36,ref_sheet!$D$9:$E$11,2,FALSE))," ")</f>
        <v xml:space="preserve"> </v>
      </c>
      <c r="H36" s="102"/>
      <c r="I36" s="99" t="str">
        <f>IF(C36="No",IF(D36=0,"Not Applicable","Needs Attention"),"")</f>
        <v/>
      </c>
      <c r="J36" s="155"/>
      <c r="K36" s="156"/>
      <c r="L36" s="93"/>
      <c r="M36" s="93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94"/>
    </row>
    <row r="37" spans="1:27" s="95" customFormat="1" ht="50.15" customHeight="1">
      <c r="A37" s="76"/>
      <c r="B37" s="100" t="s">
        <v>79</v>
      </c>
      <c r="C37" s="125"/>
      <c r="D37" s="126"/>
      <c r="E37" s="126"/>
      <c r="F37" s="127"/>
      <c r="G37" s="97" t="str">
        <f>IFERROR(VLOOKUP(E37,ref_sheet!$D$4:$E$6,2,FALSE)*(VLOOKUP(F37,ref_sheet!$D$9:$E$11,2,FALSE))," ")</f>
        <v xml:space="preserve"> </v>
      </c>
      <c r="H37" s="102"/>
      <c r="I37" s="99" t="str">
        <f t="shared" ref="I37:I39" si="3">IF(C37="No",IF(D37=0,"Not Applicable","Needs Attention"),"")</f>
        <v/>
      </c>
      <c r="J37" s="157"/>
      <c r="K37" s="158"/>
      <c r="L37" s="93"/>
      <c r="M37" s="93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94"/>
    </row>
    <row r="38" spans="1:27" s="95" customFormat="1" ht="50.15" customHeight="1">
      <c r="A38" s="76"/>
      <c r="B38" s="100" t="s">
        <v>37</v>
      </c>
      <c r="C38" s="125"/>
      <c r="D38" s="126"/>
      <c r="E38" s="126"/>
      <c r="F38" s="127"/>
      <c r="G38" s="97" t="str">
        <f>IFERROR(VLOOKUP(E38,ref_sheet!$D$4:$E$6,2,FALSE)*(VLOOKUP(F38,ref_sheet!$D$9:$E$11,2,FALSE))," ")</f>
        <v xml:space="preserve"> </v>
      </c>
      <c r="H38" s="102"/>
      <c r="I38" s="99" t="str">
        <f t="shared" si="3"/>
        <v/>
      </c>
      <c r="J38" s="157"/>
      <c r="K38" s="158"/>
      <c r="L38" s="93"/>
      <c r="M38" s="93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94"/>
    </row>
    <row r="39" spans="1:27" s="95" customFormat="1" ht="50.15" customHeight="1">
      <c r="A39" s="76"/>
      <c r="B39" s="103" t="s">
        <v>80</v>
      </c>
      <c r="C39" s="125"/>
      <c r="D39" s="126"/>
      <c r="E39" s="126"/>
      <c r="F39" s="127"/>
      <c r="G39" s="97" t="str">
        <f>IFERROR(VLOOKUP(E39,ref_sheet!$D$4:$E$6,2,FALSE)*(VLOOKUP(F39,ref_sheet!$D$9:$E$11,2,FALSE))," ")</f>
        <v xml:space="preserve"> </v>
      </c>
      <c r="H39" s="102"/>
      <c r="I39" s="99" t="str">
        <f t="shared" si="3"/>
        <v/>
      </c>
      <c r="J39" s="159"/>
      <c r="K39" s="160"/>
      <c r="L39" s="93"/>
      <c r="M39" s="93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94"/>
    </row>
    <row r="40" spans="1:27" s="119" customFormat="1">
      <c r="A40" s="110"/>
      <c r="B40" s="111" t="s">
        <v>19</v>
      </c>
      <c r="C40" s="112" t="s">
        <v>32</v>
      </c>
      <c r="D40" s="112" t="s">
        <v>5</v>
      </c>
      <c r="E40" s="112" t="s">
        <v>24</v>
      </c>
      <c r="F40" s="113" t="s">
        <v>25</v>
      </c>
      <c r="G40" s="114">
        <f>ROUND(SUM(G41:G44)/10,0)*10</f>
        <v>0</v>
      </c>
      <c r="H40" s="115"/>
      <c r="I40" s="116" t="s">
        <v>10</v>
      </c>
      <c r="J40" s="153" t="s">
        <v>11</v>
      </c>
      <c r="K40" s="154"/>
      <c r="L40" s="117"/>
      <c r="M40" s="117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8"/>
    </row>
    <row r="41" spans="1:27" s="95" customFormat="1" ht="50.15" customHeight="1">
      <c r="A41" s="76"/>
      <c r="B41" s="96" t="s">
        <v>81</v>
      </c>
      <c r="C41" s="125"/>
      <c r="D41" s="126"/>
      <c r="E41" s="126"/>
      <c r="F41" s="127"/>
      <c r="G41" s="97" t="str">
        <f>IFERROR(VLOOKUP(E41,ref_sheet!$D$4:$E$6,2,FALSE)*(VLOOKUP(F41,ref_sheet!$D$9:$E$11,2,FALSE))," ")</f>
        <v xml:space="preserve"> </v>
      </c>
      <c r="H41" s="102"/>
      <c r="I41" s="99" t="str">
        <f>IF(C41="No",IF(D41=0,"Not Applicable","Needs Attention"),"")</f>
        <v/>
      </c>
      <c r="J41" s="155"/>
      <c r="K41" s="156"/>
      <c r="L41" s="93"/>
      <c r="M41" s="93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94"/>
    </row>
    <row r="42" spans="1:27" s="95" customFormat="1" ht="50.15" customHeight="1">
      <c r="A42" s="76"/>
      <c r="B42" s="100" t="s">
        <v>82</v>
      </c>
      <c r="C42" s="125"/>
      <c r="D42" s="126"/>
      <c r="E42" s="126"/>
      <c r="F42" s="127"/>
      <c r="G42" s="97" t="str">
        <f>IFERROR(VLOOKUP(E42,ref_sheet!$D$4:$E$6,2,FALSE)*(VLOOKUP(F42,ref_sheet!$D$9:$E$11,2,FALSE))," ")</f>
        <v xml:space="preserve"> </v>
      </c>
      <c r="H42" s="102"/>
      <c r="I42" s="99" t="str">
        <f t="shared" ref="I42:I44" si="4">IF(C42="No",IF(D42=0,"Not Applicable","Needs Attention"),"")</f>
        <v/>
      </c>
      <c r="J42" s="157"/>
      <c r="K42" s="158"/>
      <c r="L42" s="93"/>
      <c r="M42" s="93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94"/>
    </row>
    <row r="43" spans="1:27" s="95" customFormat="1" ht="50.15" customHeight="1">
      <c r="A43" s="76"/>
      <c r="B43" s="100" t="s">
        <v>34</v>
      </c>
      <c r="C43" s="125"/>
      <c r="D43" s="126"/>
      <c r="E43" s="126"/>
      <c r="F43" s="127"/>
      <c r="G43" s="97" t="str">
        <f>IFERROR(VLOOKUP(E43,ref_sheet!$D$4:$E$6,2,FALSE)*(VLOOKUP(F43,ref_sheet!$D$9:$E$11,2,FALSE))," ")</f>
        <v xml:space="preserve"> </v>
      </c>
      <c r="H43" s="102"/>
      <c r="I43" s="99" t="str">
        <f t="shared" si="4"/>
        <v/>
      </c>
      <c r="J43" s="157"/>
      <c r="K43" s="158"/>
      <c r="L43" s="93"/>
      <c r="M43" s="93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94"/>
    </row>
    <row r="44" spans="1:27" s="95" customFormat="1" ht="50.15" customHeight="1">
      <c r="A44" s="76"/>
      <c r="B44" s="103" t="s">
        <v>35</v>
      </c>
      <c r="C44" s="125"/>
      <c r="D44" s="126"/>
      <c r="E44" s="126"/>
      <c r="F44" s="127"/>
      <c r="G44" s="97" t="str">
        <f>IFERROR(VLOOKUP(E44,ref_sheet!$D$4:$E$6,2,FALSE)*(VLOOKUP(F44,ref_sheet!$D$9:$E$11,2,FALSE))," ")</f>
        <v xml:space="preserve"> </v>
      </c>
      <c r="H44" s="102"/>
      <c r="I44" s="99" t="str">
        <f t="shared" si="4"/>
        <v/>
      </c>
      <c r="J44" s="159"/>
      <c r="K44" s="160"/>
      <c r="L44" s="93"/>
      <c r="M44" s="93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94"/>
    </row>
    <row r="45" spans="1:27" s="119" customFormat="1">
      <c r="A45" s="110"/>
      <c r="B45" s="111" t="s">
        <v>57</v>
      </c>
      <c r="C45" s="112" t="s">
        <v>32</v>
      </c>
      <c r="D45" s="112" t="s">
        <v>5</v>
      </c>
      <c r="E45" s="112" t="s">
        <v>24</v>
      </c>
      <c r="F45" s="113" t="s">
        <v>25</v>
      </c>
      <c r="G45" s="114">
        <f>ROUND(SUM(G46:G49)/10,0)*10</f>
        <v>0</v>
      </c>
      <c r="H45" s="115"/>
      <c r="I45" s="116" t="s">
        <v>10</v>
      </c>
      <c r="J45" s="153" t="s">
        <v>11</v>
      </c>
      <c r="K45" s="154"/>
      <c r="L45" s="117"/>
      <c r="M45" s="117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8"/>
    </row>
    <row r="46" spans="1:27" s="95" customFormat="1" ht="50.15" customHeight="1">
      <c r="A46" s="76"/>
      <c r="B46" s="96" t="s">
        <v>36</v>
      </c>
      <c r="C46" s="125"/>
      <c r="D46" s="126"/>
      <c r="E46" s="126"/>
      <c r="F46" s="127"/>
      <c r="G46" s="97" t="str">
        <f>IFERROR(VLOOKUP(E46,ref_sheet!$D$4:$E$6,2,FALSE)*(VLOOKUP(F46,ref_sheet!$D$9:$E$11,2,FALSE))," ")</f>
        <v xml:space="preserve"> </v>
      </c>
      <c r="H46" s="102"/>
      <c r="I46" s="99" t="str">
        <f>IF(C46="No",IF(D46=0,"Not Applicable","Needs Attention"),"")</f>
        <v/>
      </c>
      <c r="J46" s="155"/>
      <c r="K46" s="156"/>
      <c r="L46" s="93"/>
      <c r="M46" s="93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94"/>
    </row>
    <row r="47" spans="1:27" s="95" customFormat="1" ht="50.15" customHeight="1">
      <c r="A47" s="76"/>
      <c r="B47" s="100" t="s">
        <v>83</v>
      </c>
      <c r="C47" s="125"/>
      <c r="D47" s="126"/>
      <c r="E47" s="126"/>
      <c r="F47" s="127"/>
      <c r="G47" s="97" t="str">
        <f>IFERROR(VLOOKUP(E47,ref_sheet!$D$4:$E$6,2,FALSE)*(VLOOKUP(F47,ref_sheet!$D$9:$E$11,2,FALSE))," ")</f>
        <v xml:space="preserve"> </v>
      </c>
      <c r="H47" s="102"/>
      <c r="I47" s="99" t="str">
        <f t="shared" ref="I47:I49" si="5">IF(C47="No",IF(D47=0,"Not Applicable","Needs Attention"),"")</f>
        <v/>
      </c>
      <c r="J47" s="157"/>
      <c r="K47" s="158"/>
      <c r="L47" s="93"/>
      <c r="M47" s="93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94"/>
    </row>
    <row r="48" spans="1:27" s="95" customFormat="1" ht="50.15" customHeight="1">
      <c r="A48" s="76"/>
      <c r="B48" s="100" t="s">
        <v>73</v>
      </c>
      <c r="C48" s="125"/>
      <c r="D48" s="126"/>
      <c r="E48" s="126"/>
      <c r="F48" s="127"/>
      <c r="G48" s="97" t="str">
        <f>IFERROR(VLOOKUP(E48,ref_sheet!$D$4:$E$6,2,FALSE)*(VLOOKUP(F48,ref_sheet!$D$9:$E$11,2,FALSE))," ")</f>
        <v xml:space="preserve"> </v>
      </c>
      <c r="H48" s="102"/>
      <c r="I48" s="99" t="str">
        <f t="shared" si="5"/>
        <v/>
      </c>
      <c r="J48" s="157"/>
      <c r="K48" s="158"/>
      <c r="L48" s="93"/>
      <c r="M48" s="93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94"/>
    </row>
    <row r="49" spans="1:27" s="95" customFormat="1" ht="50.15" customHeight="1">
      <c r="A49" s="76"/>
      <c r="B49" s="103" t="s">
        <v>72</v>
      </c>
      <c r="C49" s="125"/>
      <c r="D49" s="126"/>
      <c r="E49" s="126"/>
      <c r="F49" s="127"/>
      <c r="G49" s="97" t="str">
        <f>IFERROR(VLOOKUP(E49,ref_sheet!$D$4:$E$6,2,FALSE)*(VLOOKUP(F49,ref_sheet!$D$9:$E$11,2,FALSE))," ")</f>
        <v xml:space="preserve"> </v>
      </c>
      <c r="H49" s="102"/>
      <c r="I49" s="99" t="str">
        <f t="shared" si="5"/>
        <v/>
      </c>
      <c r="J49" s="159"/>
      <c r="K49" s="160"/>
      <c r="L49" s="93"/>
      <c r="M49" s="93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94"/>
    </row>
    <row r="50" spans="1:27" s="119" customFormat="1">
      <c r="A50" s="110"/>
      <c r="B50" s="111" t="s">
        <v>20</v>
      </c>
      <c r="C50" s="112" t="s">
        <v>32</v>
      </c>
      <c r="D50" s="112" t="s">
        <v>5</v>
      </c>
      <c r="E50" s="112" t="s">
        <v>24</v>
      </c>
      <c r="F50" s="113" t="s">
        <v>25</v>
      </c>
      <c r="G50" s="114">
        <f>ROUND(SUM(G51:G54)/10,0)*10</f>
        <v>0</v>
      </c>
      <c r="H50" s="115"/>
      <c r="I50" s="116" t="s">
        <v>10</v>
      </c>
      <c r="J50" s="153" t="s">
        <v>11</v>
      </c>
      <c r="K50" s="154"/>
      <c r="L50" s="117"/>
      <c r="M50" s="117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8"/>
    </row>
    <row r="51" spans="1:27" s="95" customFormat="1" ht="50.15" customHeight="1">
      <c r="A51" s="76"/>
      <c r="B51" s="96" t="s">
        <v>84</v>
      </c>
      <c r="C51" s="125"/>
      <c r="D51" s="126"/>
      <c r="E51" s="126"/>
      <c r="F51" s="127"/>
      <c r="G51" s="97" t="str">
        <f>IFERROR(VLOOKUP(E51,ref_sheet!$D$4:$E$6,2,FALSE)*(VLOOKUP(F51,ref_sheet!$D$9:$E$11,2,FALSE))," ")</f>
        <v xml:space="preserve"> </v>
      </c>
      <c r="H51" s="102"/>
      <c r="I51" s="99" t="str">
        <f>IF(C51="No",IF(D51=0,"Not Applicable","Needs Attention"),"")</f>
        <v/>
      </c>
      <c r="J51" s="155"/>
      <c r="K51" s="156"/>
      <c r="L51" s="93"/>
      <c r="M51" s="93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94"/>
    </row>
    <row r="52" spans="1:27" s="95" customFormat="1" ht="50.15" customHeight="1">
      <c r="A52" s="76"/>
      <c r="B52" s="100" t="s">
        <v>63</v>
      </c>
      <c r="C52" s="125"/>
      <c r="D52" s="126"/>
      <c r="E52" s="126"/>
      <c r="F52" s="127"/>
      <c r="G52" s="97" t="str">
        <f>IFERROR(VLOOKUP(E52,ref_sheet!$D$4:$E$6,2,FALSE)*(VLOOKUP(F52,ref_sheet!$D$9:$E$11,2,FALSE))," ")</f>
        <v xml:space="preserve"> </v>
      </c>
      <c r="H52" s="102"/>
      <c r="I52" s="99" t="str">
        <f t="shared" ref="I52:I54" si="6">IF(C52="No",IF(D52=0,"Not Applicable","Needs Attention"),"")</f>
        <v/>
      </c>
      <c r="J52" s="157"/>
      <c r="K52" s="158"/>
      <c r="L52" s="93"/>
      <c r="M52" s="93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94"/>
    </row>
    <row r="53" spans="1:27" s="95" customFormat="1" ht="50.15" customHeight="1">
      <c r="A53" s="76"/>
      <c r="B53" s="100" t="s">
        <v>74</v>
      </c>
      <c r="C53" s="125"/>
      <c r="D53" s="126"/>
      <c r="E53" s="126"/>
      <c r="F53" s="127"/>
      <c r="G53" s="97" t="str">
        <f>IFERROR(VLOOKUP(E53,ref_sheet!$D$4:$E$6,2,FALSE)*(VLOOKUP(F53,ref_sheet!$D$9:$E$11,2,FALSE))," ")</f>
        <v xml:space="preserve"> </v>
      </c>
      <c r="H53" s="102"/>
      <c r="I53" s="99" t="str">
        <f t="shared" si="6"/>
        <v/>
      </c>
      <c r="J53" s="157"/>
      <c r="K53" s="158"/>
      <c r="L53" s="93"/>
      <c r="M53" s="93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94"/>
    </row>
    <row r="54" spans="1:27" s="95" customFormat="1" ht="50.15" customHeight="1">
      <c r="A54" s="76"/>
      <c r="B54" s="103" t="s">
        <v>75</v>
      </c>
      <c r="C54" s="125"/>
      <c r="D54" s="126"/>
      <c r="E54" s="126"/>
      <c r="F54" s="127"/>
      <c r="G54" s="97" t="str">
        <f>IFERROR(VLOOKUP(E54,ref_sheet!$D$4:$E$6,2,FALSE)*(VLOOKUP(F54,ref_sheet!$D$9:$E$11,2,FALSE))," ")</f>
        <v xml:space="preserve"> </v>
      </c>
      <c r="H54" s="102"/>
      <c r="I54" s="99" t="str">
        <f t="shared" si="6"/>
        <v/>
      </c>
      <c r="J54" s="159"/>
      <c r="K54" s="160"/>
      <c r="L54" s="93"/>
      <c r="M54" s="93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94"/>
    </row>
    <row r="55" spans="1:27" s="119" customFormat="1">
      <c r="A55" s="110"/>
      <c r="B55" s="111" t="s">
        <v>21</v>
      </c>
      <c r="C55" s="112" t="s">
        <v>32</v>
      </c>
      <c r="D55" s="112" t="s">
        <v>5</v>
      </c>
      <c r="E55" s="112" t="s">
        <v>24</v>
      </c>
      <c r="F55" s="113" t="s">
        <v>25</v>
      </c>
      <c r="G55" s="114">
        <f>ROUND(SUM(G56:G59)/10,0)*10</f>
        <v>0</v>
      </c>
      <c r="H55" s="115"/>
      <c r="I55" s="116" t="s">
        <v>10</v>
      </c>
      <c r="J55" s="153" t="s">
        <v>11</v>
      </c>
      <c r="K55" s="154"/>
      <c r="L55" s="117"/>
      <c r="M55" s="117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8"/>
    </row>
    <row r="56" spans="1:27" s="95" customFormat="1" ht="50.15" customHeight="1">
      <c r="A56" s="76"/>
      <c r="B56" s="96" t="s">
        <v>76</v>
      </c>
      <c r="C56" s="125"/>
      <c r="D56" s="126"/>
      <c r="E56" s="126"/>
      <c r="F56" s="127"/>
      <c r="G56" s="97" t="str">
        <f>IFERROR(VLOOKUP(E56,ref_sheet!$D$4:$E$6,2,FALSE)*(VLOOKUP(F56,ref_sheet!$D$9:$E$11,2,FALSE))," ")</f>
        <v xml:space="preserve"> </v>
      </c>
      <c r="H56" s="102"/>
      <c r="I56" s="99" t="str">
        <f>IF(C56="No",IF(D56=0,"Not Applicable","Needs Attention"),"")</f>
        <v/>
      </c>
      <c r="J56" s="155"/>
      <c r="K56" s="156"/>
      <c r="L56" s="93"/>
      <c r="M56" s="93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94"/>
    </row>
    <row r="57" spans="1:27" s="95" customFormat="1" ht="50.15" customHeight="1">
      <c r="A57" s="76"/>
      <c r="B57" s="100" t="s">
        <v>38</v>
      </c>
      <c r="C57" s="125"/>
      <c r="D57" s="126"/>
      <c r="E57" s="126"/>
      <c r="F57" s="127"/>
      <c r="G57" s="97" t="str">
        <f>IFERROR(VLOOKUP(E57,ref_sheet!$D$4:$E$6,2,FALSE)*(VLOOKUP(F57,ref_sheet!$D$9:$E$11,2,FALSE))," ")</f>
        <v xml:space="preserve"> </v>
      </c>
      <c r="H57" s="102"/>
      <c r="I57" s="99" t="str">
        <f t="shared" ref="I57:I59" si="7">IF(C57="No",IF(D57=0,"Not Applicable","Needs Attention"),"")</f>
        <v/>
      </c>
      <c r="J57" s="157"/>
      <c r="K57" s="158"/>
      <c r="L57" s="93"/>
      <c r="M57" s="93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94"/>
    </row>
    <row r="58" spans="1:27" s="95" customFormat="1" ht="50.15" customHeight="1">
      <c r="A58" s="76"/>
      <c r="B58" s="100" t="s">
        <v>39</v>
      </c>
      <c r="C58" s="125"/>
      <c r="D58" s="126"/>
      <c r="E58" s="126"/>
      <c r="F58" s="127"/>
      <c r="G58" s="97" t="str">
        <f>IFERROR(VLOOKUP(E58,ref_sheet!$D$4:$E$6,2,FALSE)*(VLOOKUP(F58,ref_sheet!$D$9:$E$11,2,FALSE))," ")</f>
        <v xml:space="preserve"> </v>
      </c>
      <c r="H58" s="102"/>
      <c r="I58" s="99" t="str">
        <f t="shared" si="7"/>
        <v/>
      </c>
      <c r="J58" s="157"/>
      <c r="K58" s="158"/>
      <c r="L58" s="93"/>
      <c r="M58" s="93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94"/>
    </row>
    <row r="59" spans="1:27" s="95" customFormat="1" ht="50.15" customHeight="1">
      <c r="A59" s="76"/>
      <c r="B59" s="103" t="s">
        <v>40</v>
      </c>
      <c r="C59" s="125"/>
      <c r="D59" s="126"/>
      <c r="E59" s="126"/>
      <c r="F59" s="127"/>
      <c r="G59" s="97" t="str">
        <f>IFERROR(VLOOKUP(E59,ref_sheet!$D$4:$E$6,2,FALSE)*(VLOOKUP(F59,ref_sheet!$D$9:$E$11,2,FALSE))," ")</f>
        <v xml:space="preserve"> </v>
      </c>
      <c r="H59" s="102"/>
      <c r="I59" s="99" t="str">
        <f t="shared" si="7"/>
        <v/>
      </c>
      <c r="J59" s="159"/>
      <c r="K59" s="160"/>
      <c r="L59" s="93"/>
      <c r="M59" s="93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94"/>
    </row>
    <row r="60" spans="1:27" s="119" customFormat="1">
      <c r="A60" s="110"/>
      <c r="B60" s="111" t="s">
        <v>58</v>
      </c>
      <c r="C60" s="112" t="s">
        <v>32</v>
      </c>
      <c r="D60" s="112" t="s">
        <v>5</v>
      </c>
      <c r="E60" s="112" t="s">
        <v>24</v>
      </c>
      <c r="F60" s="113" t="s">
        <v>25</v>
      </c>
      <c r="G60" s="114">
        <f>ROUND(SUM(G61:G64)/10,0)*10</f>
        <v>0</v>
      </c>
      <c r="H60" s="115"/>
      <c r="I60" s="116" t="s">
        <v>10</v>
      </c>
      <c r="J60" s="153" t="s">
        <v>11</v>
      </c>
      <c r="K60" s="154"/>
      <c r="L60" s="117"/>
      <c r="M60" s="117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8"/>
    </row>
    <row r="61" spans="1:27" s="95" customFormat="1" ht="50.15" customHeight="1">
      <c r="A61" s="76"/>
      <c r="B61" s="96" t="s">
        <v>85</v>
      </c>
      <c r="C61" s="125"/>
      <c r="D61" s="126"/>
      <c r="E61" s="126"/>
      <c r="F61" s="127"/>
      <c r="G61" s="97" t="str">
        <f>IFERROR(VLOOKUP(E61,ref_sheet!$D$4:$E$6,2,FALSE)*(VLOOKUP(F61,ref_sheet!$D$9:$E$11,2,FALSE))," ")</f>
        <v xml:space="preserve"> </v>
      </c>
      <c r="H61" s="102"/>
      <c r="I61" s="99" t="str">
        <f>IF(C61="No",IF(D61=0,"Not Applicable","Needs Attention"),"")</f>
        <v/>
      </c>
      <c r="J61" s="155"/>
      <c r="K61" s="156"/>
      <c r="L61" s="93"/>
      <c r="M61" s="93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94"/>
    </row>
    <row r="62" spans="1:27" s="95" customFormat="1" ht="50.15" customHeight="1">
      <c r="A62" s="76"/>
      <c r="B62" s="100" t="s">
        <v>86</v>
      </c>
      <c r="C62" s="125"/>
      <c r="D62" s="126"/>
      <c r="E62" s="126"/>
      <c r="F62" s="127"/>
      <c r="G62" s="97" t="str">
        <f>IFERROR(VLOOKUP(E62,ref_sheet!$D$4:$E$6,2,FALSE)*(VLOOKUP(F62,ref_sheet!$D$9:$E$11,2,FALSE))," ")</f>
        <v xml:space="preserve"> </v>
      </c>
      <c r="H62" s="102"/>
      <c r="I62" s="99" t="str">
        <f t="shared" ref="I62:I64" si="8">IF(C62="No",IF(D62=0,"Not Applicable","Needs Attention"),"")</f>
        <v/>
      </c>
      <c r="J62" s="157"/>
      <c r="K62" s="158"/>
      <c r="L62" s="93"/>
      <c r="M62" s="93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94"/>
    </row>
    <row r="63" spans="1:27" s="95" customFormat="1" ht="50.15" customHeight="1">
      <c r="A63" s="76"/>
      <c r="B63" s="100" t="s">
        <v>87</v>
      </c>
      <c r="C63" s="125"/>
      <c r="D63" s="126"/>
      <c r="E63" s="126"/>
      <c r="F63" s="127"/>
      <c r="G63" s="97" t="str">
        <f>IFERROR(VLOOKUP(E63,ref_sheet!$D$4:$E$6,2,FALSE)*(VLOOKUP(F63,ref_sheet!$D$9:$E$11,2,FALSE))," ")</f>
        <v xml:space="preserve"> </v>
      </c>
      <c r="H63" s="102"/>
      <c r="I63" s="99" t="str">
        <f t="shared" si="8"/>
        <v/>
      </c>
      <c r="J63" s="157"/>
      <c r="K63" s="158"/>
      <c r="L63" s="93"/>
      <c r="M63" s="93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94"/>
    </row>
    <row r="64" spans="1:27" s="95" customFormat="1" ht="50.15" customHeight="1">
      <c r="A64" s="76"/>
      <c r="B64" s="103" t="s">
        <v>42</v>
      </c>
      <c r="C64" s="125"/>
      <c r="D64" s="126"/>
      <c r="E64" s="126"/>
      <c r="F64" s="127"/>
      <c r="G64" s="97" t="str">
        <f>IFERROR(VLOOKUP(E64,ref_sheet!$D$4:$E$6,2,FALSE)*(VLOOKUP(F64,ref_sheet!$D$9:$E$11,2,FALSE))," ")</f>
        <v xml:space="preserve"> </v>
      </c>
      <c r="H64" s="102"/>
      <c r="I64" s="99" t="str">
        <f t="shared" si="8"/>
        <v/>
      </c>
      <c r="J64" s="159"/>
      <c r="K64" s="160"/>
      <c r="L64" s="93"/>
      <c r="M64" s="93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94"/>
    </row>
    <row r="65" spans="1:27" s="119" customFormat="1">
      <c r="A65" s="110"/>
      <c r="B65" s="111" t="s">
        <v>88</v>
      </c>
      <c r="C65" s="112" t="s">
        <v>32</v>
      </c>
      <c r="D65" s="112" t="s">
        <v>5</v>
      </c>
      <c r="E65" s="112" t="s">
        <v>24</v>
      </c>
      <c r="F65" s="113" t="s">
        <v>25</v>
      </c>
      <c r="G65" s="114">
        <f>ROUND(SUM(G66:G69)/10,0)*10</f>
        <v>0</v>
      </c>
      <c r="H65" s="115"/>
      <c r="I65" s="116" t="s">
        <v>10</v>
      </c>
      <c r="J65" s="153" t="s">
        <v>11</v>
      </c>
      <c r="K65" s="154"/>
      <c r="L65" s="117"/>
      <c r="M65" s="117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8"/>
    </row>
    <row r="66" spans="1:27" ht="50.15" customHeight="1">
      <c r="B66" s="96" t="s">
        <v>43</v>
      </c>
      <c r="C66" s="125"/>
      <c r="D66" s="126"/>
      <c r="E66" s="126"/>
      <c r="F66" s="127"/>
      <c r="G66" s="97" t="str">
        <f>IFERROR(VLOOKUP(E66,ref_sheet!$D$4:$E$6,2,FALSE)*(VLOOKUP(F66,ref_sheet!$D$9:$E$11,2,FALSE))," ")</f>
        <v xml:space="preserve"> </v>
      </c>
      <c r="H66" s="102"/>
      <c r="I66" s="99" t="str">
        <f>IF(C66="No",IF(D66=0,"Not Applicable","Needs Attention"),"")</f>
        <v/>
      </c>
      <c r="J66" s="155"/>
      <c r="K66" s="156"/>
    </row>
    <row r="67" spans="1:27" ht="50.15" customHeight="1">
      <c r="B67" s="100" t="s">
        <v>89</v>
      </c>
      <c r="C67" s="125"/>
      <c r="D67" s="126"/>
      <c r="E67" s="126"/>
      <c r="F67" s="127"/>
      <c r="G67" s="97" t="str">
        <f>IFERROR(VLOOKUP(E67,ref_sheet!$D$4:$E$6,2,FALSE)*(VLOOKUP(F67,ref_sheet!$D$9:$E$11,2,FALSE))," ")</f>
        <v xml:space="preserve"> </v>
      </c>
      <c r="H67" s="102"/>
      <c r="I67" s="99" t="str">
        <f t="shared" ref="I67:I69" si="9">IF(C67="No",IF(D67=0,"Not Applicable","Needs Attention"),"")</f>
        <v/>
      </c>
      <c r="J67" s="157"/>
      <c r="K67" s="158"/>
    </row>
    <row r="68" spans="1:27" ht="50.15" customHeight="1">
      <c r="B68" s="100" t="s">
        <v>44</v>
      </c>
      <c r="C68" s="125"/>
      <c r="D68" s="126"/>
      <c r="E68" s="126"/>
      <c r="F68" s="127"/>
      <c r="G68" s="97" t="str">
        <f>IFERROR(VLOOKUP(E68,ref_sheet!$D$4:$E$6,2,FALSE)*(VLOOKUP(F68,ref_sheet!$D$9:$E$11,2,FALSE))," ")</f>
        <v xml:space="preserve"> </v>
      </c>
      <c r="H68" s="102"/>
      <c r="I68" s="99" t="str">
        <f t="shared" si="9"/>
        <v/>
      </c>
      <c r="J68" s="157"/>
      <c r="K68" s="158"/>
    </row>
    <row r="69" spans="1:27" ht="50.15" customHeight="1">
      <c r="B69" s="103" t="s">
        <v>90</v>
      </c>
      <c r="C69" s="125"/>
      <c r="D69" s="126"/>
      <c r="E69" s="126"/>
      <c r="F69" s="127"/>
      <c r="G69" s="97" t="str">
        <f>IFERROR(VLOOKUP(E69,ref_sheet!$D$4:$E$6,2,FALSE)*(VLOOKUP(F69,ref_sheet!$D$9:$E$11,2,FALSE))," ")</f>
        <v xml:space="preserve"> </v>
      </c>
      <c r="H69" s="102"/>
      <c r="I69" s="99" t="str">
        <f t="shared" si="9"/>
        <v/>
      </c>
      <c r="J69" s="159"/>
      <c r="K69" s="160"/>
    </row>
    <row r="70" spans="1:27" s="119" customFormat="1">
      <c r="A70" s="110"/>
      <c r="B70" s="111" t="s">
        <v>23</v>
      </c>
      <c r="C70" s="112" t="s">
        <v>32</v>
      </c>
      <c r="D70" s="112" t="s">
        <v>5</v>
      </c>
      <c r="E70" s="112" t="s">
        <v>24</v>
      </c>
      <c r="F70" s="113" t="s">
        <v>25</v>
      </c>
      <c r="G70" s="114">
        <f>ROUND(SUM(G71:G74)/10,0)*10</f>
        <v>0</v>
      </c>
      <c r="H70" s="115"/>
      <c r="I70" s="116" t="s">
        <v>10</v>
      </c>
      <c r="J70" s="153" t="s">
        <v>11</v>
      </c>
      <c r="K70" s="154"/>
      <c r="L70" s="117"/>
      <c r="M70" s="117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8"/>
    </row>
    <row r="71" spans="1:27" ht="50.15" customHeight="1">
      <c r="B71" s="96" t="s">
        <v>45</v>
      </c>
      <c r="C71" s="125"/>
      <c r="D71" s="126"/>
      <c r="E71" s="126"/>
      <c r="F71" s="127"/>
      <c r="G71" s="97" t="str">
        <f>IFERROR(VLOOKUP(E71,ref_sheet!$D$4:$E$6,2,FALSE)*(VLOOKUP(F71,ref_sheet!$D$9:$E$11,2,FALSE))," ")</f>
        <v xml:space="preserve"> </v>
      </c>
      <c r="H71" s="102"/>
      <c r="I71" s="99" t="str">
        <f>IF(C71="No",IF(D71=0,"Not Applicable","Needs Attention"),"")</f>
        <v/>
      </c>
      <c r="J71" s="155"/>
      <c r="K71" s="156"/>
    </row>
    <row r="72" spans="1:27" ht="50.15" customHeight="1">
      <c r="B72" s="100" t="s">
        <v>77</v>
      </c>
      <c r="C72" s="125"/>
      <c r="D72" s="126"/>
      <c r="E72" s="126"/>
      <c r="F72" s="127"/>
      <c r="G72" s="97" t="str">
        <f>IFERROR(VLOOKUP(E72,ref_sheet!$D$4:$E$6,2,FALSE)*(VLOOKUP(F72,ref_sheet!$D$9:$E$11,2,FALSE))," ")</f>
        <v xml:space="preserve"> </v>
      </c>
      <c r="H72" s="102"/>
      <c r="I72" s="99" t="str">
        <f t="shared" ref="I72:I74" si="10">IF(C72="No",IF(D72=0,"Not Applicable","Needs Attention"),"")</f>
        <v/>
      </c>
      <c r="J72" s="157"/>
      <c r="K72" s="158"/>
    </row>
    <row r="73" spans="1:27" ht="50.15" customHeight="1">
      <c r="B73" s="100" t="s">
        <v>46</v>
      </c>
      <c r="C73" s="125"/>
      <c r="D73" s="126"/>
      <c r="E73" s="126"/>
      <c r="F73" s="127"/>
      <c r="G73" s="97" t="str">
        <f>IFERROR(VLOOKUP(E73,ref_sheet!$D$4:$E$6,2,FALSE)*(VLOOKUP(F73,ref_sheet!$D$9:$E$11,2,FALSE))," ")</f>
        <v xml:space="preserve"> </v>
      </c>
      <c r="H73" s="102"/>
      <c r="I73" s="99" t="str">
        <f t="shared" si="10"/>
        <v/>
      </c>
      <c r="J73" s="157"/>
      <c r="K73" s="158"/>
    </row>
    <row r="74" spans="1:27" ht="50.15" customHeight="1">
      <c r="B74" s="103" t="s">
        <v>47</v>
      </c>
      <c r="C74" s="125"/>
      <c r="D74" s="126"/>
      <c r="E74" s="126"/>
      <c r="F74" s="127"/>
      <c r="G74" s="97" t="str">
        <f>IFERROR(VLOOKUP(E74,ref_sheet!$D$4:$E$6,2,FALSE)*(VLOOKUP(F74,ref_sheet!$D$9:$E$11,2,FALSE))," ")</f>
        <v xml:space="preserve"> </v>
      </c>
      <c r="H74" s="102"/>
      <c r="I74" s="99" t="str">
        <f t="shared" si="10"/>
        <v/>
      </c>
      <c r="J74" s="159"/>
      <c r="K74" s="160"/>
    </row>
    <row r="75" spans="1:27" s="119" customFormat="1">
      <c r="A75" s="110"/>
      <c r="B75" s="111" t="s">
        <v>91</v>
      </c>
      <c r="C75" s="112" t="s">
        <v>32</v>
      </c>
      <c r="D75" s="112" t="s">
        <v>5</v>
      </c>
      <c r="E75" s="112" t="s">
        <v>24</v>
      </c>
      <c r="F75" s="113" t="s">
        <v>25</v>
      </c>
      <c r="G75" s="114">
        <f>ROUND(SUM(G76:G79)/10,0)*10</f>
        <v>0</v>
      </c>
      <c r="H75" s="115"/>
      <c r="I75" s="116" t="s">
        <v>10</v>
      </c>
      <c r="J75" s="153" t="s">
        <v>11</v>
      </c>
      <c r="K75" s="154"/>
      <c r="L75" s="117"/>
      <c r="M75" s="117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8"/>
    </row>
    <row r="76" spans="1:27" ht="50.15" customHeight="1">
      <c r="B76" s="96" t="s">
        <v>48</v>
      </c>
      <c r="C76" s="125"/>
      <c r="D76" s="126"/>
      <c r="E76" s="126"/>
      <c r="F76" s="127"/>
      <c r="G76" s="97" t="str">
        <f>IFERROR(VLOOKUP(E76,ref_sheet!$D$4:$E$6,2,FALSE)*(VLOOKUP(F76,ref_sheet!$D$9:$E$11,2,FALSE))," ")</f>
        <v xml:space="preserve"> </v>
      </c>
      <c r="H76" s="102"/>
      <c r="I76" s="99" t="str">
        <f>IF(C76="No",IF(D76=0,"Not Applicable","Needs Attention"),"")</f>
        <v/>
      </c>
      <c r="J76" s="155"/>
      <c r="K76" s="156"/>
    </row>
    <row r="77" spans="1:27" ht="50.15" customHeight="1">
      <c r="B77" s="100" t="s">
        <v>49</v>
      </c>
      <c r="C77" s="125"/>
      <c r="D77" s="126"/>
      <c r="E77" s="126"/>
      <c r="F77" s="127"/>
      <c r="G77" s="97" t="str">
        <f>IFERROR(VLOOKUP(E77,ref_sheet!$D$4:$E$6,2,FALSE)*(VLOOKUP(F77,ref_sheet!$D$9:$E$11,2,FALSE))," ")</f>
        <v xml:space="preserve"> </v>
      </c>
      <c r="H77" s="102"/>
      <c r="I77" s="99" t="str">
        <f t="shared" ref="I77:I79" si="11">IF(C77="No",IF(D77=0,"Not Applicable","Needs Attention"),"")</f>
        <v/>
      </c>
      <c r="J77" s="157"/>
      <c r="K77" s="158"/>
    </row>
    <row r="78" spans="1:27" ht="50.15" customHeight="1">
      <c r="B78" s="100" t="s">
        <v>50</v>
      </c>
      <c r="C78" s="125"/>
      <c r="D78" s="126"/>
      <c r="E78" s="126"/>
      <c r="F78" s="127"/>
      <c r="G78" s="97" t="str">
        <f>IFERROR(VLOOKUP(E78,ref_sheet!$D$4:$E$6,2,FALSE)*(VLOOKUP(F78,ref_sheet!$D$9:$E$11,2,FALSE))," ")</f>
        <v xml:space="preserve"> </v>
      </c>
      <c r="H78" s="102"/>
      <c r="I78" s="99" t="str">
        <f t="shared" si="11"/>
        <v/>
      </c>
      <c r="J78" s="157"/>
      <c r="K78" s="158"/>
    </row>
    <row r="79" spans="1:27" ht="50.15" customHeight="1">
      <c r="B79" s="103" t="s">
        <v>92</v>
      </c>
      <c r="C79" s="125"/>
      <c r="D79" s="126"/>
      <c r="E79" s="126"/>
      <c r="F79" s="127"/>
      <c r="G79" s="97" t="str">
        <f>IFERROR(VLOOKUP(E79,ref_sheet!$D$4:$E$6,2,FALSE)*(VLOOKUP(F79,ref_sheet!$D$9:$E$11,2,FALSE))," ")</f>
        <v xml:space="preserve"> </v>
      </c>
      <c r="H79" s="102"/>
      <c r="I79" s="99" t="str">
        <f t="shared" si="11"/>
        <v/>
      </c>
      <c r="J79" s="159"/>
      <c r="K79" s="160"/>
    </row>
    <row r="80" spans="1:27" s="119" customFormat="1">
      <c r="A80" s="110"/>
      <c r="B80" s="111" t="str">
        <f>B20</f>
        <v>Add your own here (not on radar)</v>
      </c>
      <c r="C80" s="112" t="s">
        <v>32</v>
      </c>
      <c r="D80" s="112" t="s">
        <v>5</v>
      </c>
      <c r="E80" s="112" t="s">
        <v>24</v>
      </c>
      <c r="F80" s="113" t="s">
        <v>25</v>
      </c>
      <c r="G80" s="114">
        <f>ROUND(SUM(G81:G84)/10,0)*10</f>
        <v>0</v>
      </c>
      <c r="H80" s="115"/>
      <c r="I80" s="116" t="s">
        <v>10</v>
      </c>
      <c r="J80" s="153" t="s">
        <v>11</v>
      </c>
      <c r="K80" s="154"/>
      <c r="L80" s="117"/>
      <c r="M80" s="117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8"/>
    </row>
    <row r="81" spans="1:27" ht="50.15" customHeight="1">
      <c r="B81" s="104">
        <v>11.1</v>
      </c>
      <c r="C81" s="125"/>
      <c r="D81" s="126"/>
      <c r="E81" s="126"/>
      <c r="F81" s="127"/>
      <c r="G81" s="97" t="str">
        <f>IFERROR(VLOOKUP(E81,ref_sheet!$D$4:$E$6,2,FALSE)*(VLOOKUP(F81,ref_sheet!$D$9:$E$11,2,FALSE))," ")</f>
        <v xml:space="preserve"> </v>
      </c>
      <c r="H81" s="102"/>
      <c r="I81" s="99" t="str">
        <f>IF(C81="No",IF(D81=0,"Not Applicable","Needs Attention"),"")</f>
        <v/>
      </c>
      <c r="J81" s="155"/>
      <c r="K81" s="156"/>
    </row>
    <row r="82" spans="1:27" ht="50.15" customHeight="1">
      <c r="B82" s="105">
        <v>11.2</v>
      </c>
      <c r="C82" s="125"/>
      <c r="D82" s="126"/>
      <c r="E82" s="126"/>
      <c r="F82" s="127"/>
      <c r="G82" s="97" t="str">
        <f>IFERROR(VLOOKUP(E82,ref_sheet!$D$4:$E$6,2,FALSE)*(VLOOKUP(F82,ref_sheet!$D$9:$E$11,2,FALSE))," ")</f>
        <v xml:space="preserve"> </v>
      </c>
      <c r="H82" s="102"/>
      <c r="I82" s="99" t="str">
        <f t="shared" ref="I82:I84" si="12">IF(C82="No",IF(D82=0,"Not Applicable","Needs Attention"),"")</f>
        <v/>
      </c>
      <c r="J82" s="157"/>
      <c r="K82" s="158"/>
    </row>
    <row r="83" spans="1:27" ht="50.15" customHeight="1">
      <c r="B83" s="105">
        <v>11.3</v>
      </c>
      <c r="C83" s="125"/>
      <c r="D83" s="126"/>
      <c r="E83" s="126"/>
      <c r="F83" s="127"/>
      <c r="G83" s="97" t="str">
        <f>IFERROR(VLOOKUP(E83,ref_sheet!$D$4:$E$6,2,FALSE)*(VLOOKUP(F83,ref_sheet!$D$9:$E$11,2,FALSE))," ")</f>
        <v xml:space="preserve"> </v>
      </c>
      <c r="H83" s="102"/>
      <c r="I83" s="99" t="str">
        <f t="shared" si="12"/>
        <v/>
      </c>
      <c r="J83" s="157"/>
      <c r="K83" s="158"/>
    </row>
    <row r="84" spans="1:27" ht="50.15" customHeight="1">
      <c r="B84" s="106">
        <v>11.4</v>
      </c>
      <c r="C84" s="128"/>
      <c r="D84" s="129"/>
      <c r="E84" s="129"/>
      <c r="F84" s="130"/>
      <c r="G84" s="97" t="str">
        <f>IFERROR(VLOOKUP(E84,ref_sheet!$D$4:$E$6,2,FALSE)*(VLOOKUP(F84,ref_sheet!$D$9:$E$11,2,FALSE))," ")</f>
        <v xml:space="preserve"> </v>
      </c>
      <c r="H84" s="102"/>
      <c r="I84" s="99" t="str">
        <f t="shared" si="12"/>
        <v/>
      </c>
      <c r="J84" s="159"/>
      <c r="K84" s="160"/>
    </row>
    <row r="85" spans="1:27" s="119" customFormat="1">
      <c r="A85" s="110"/>
      <c r="B85" s="111" t="str">
        <f>B21</f>
        <v>Add your own here (not on radar)</v>
      </c>
      <c r="C85" s="112" t="s">
        <v>32</v>
      </c>
      <c r="D85" s="112" t="s">
        <v>5</v>
      </c>
      <c r="E85" s="112" t="s">
        <v>24</v>
      </c>
      <c r="F85" s="113" t="s">
        <v>25</v>
      </c>
      <c r="G85" s="114">
        <f>ROUND(SUM(G86:G89)/10,0)*10</f>
        <v>0</v>
      </c>
      <c r="H85" s="115"/>
      <c r="I85" s="116" t="s">
        <v>10</v>
      </c>
      <c r="J85" s="153" t="s">
        <v>11</v>
      </c>
      <c r="K85" s="154"/>
      <c r="L85" s="117"/>
      <c r="M85" s="117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8"/>
    </row>
    <row r="86" spans="1:27" ht="50.15" customHeight="1">
      <c r="B86" s="104">
        <v>12.1</v>
      </c>
      <c r="C86" s="125"/>
      <c r="D86" s="126"/>
      <c r="E86" s="126"/>
      <c r="F86" s="127"/>
      <c r="G86" s="97" t="str">
        <f>IFERROR(VLOOKUP(E86,ref_sheet!$D$4:$E$6,2,FALSE)*(VLOOKUP(F86,ref_sheet!$D$9:$E$11,2,FALSE))," ")</f>
        <v xml:space="preserve"> </v>
      </c>
      <c r="H86" s="102"/>
      <c r="I86" s="99" t="str">
        <f>IF(C86="No",IF(D86=0,"Not Applicable","Needs Attention"),"")</f>
        <v/>
      </c>
      <c r="J86" s="155"/>
      <c r="K86" s="156"/>
    </row>
    <row r="87" spans="1:27" ht="50.15" customHeight="1">
      <c r="B87" s="105">
        <v>12.2</v>
      </c>
      <c r="C87" s="125"/>
      <c r="D87" s="126"/>
      <c r="E87" s="126"/>
      <c r="F87" s="127"/>
      <c r="G87" s="97" t="str">
        <f>IFERROR(VLOOKUP(E87,ref_sheet!$D$4:$E$6,2,FALSE)*(VLOOKUP(F87,ref_sheet!$D$9:$E$11,2,FALSE))," ")</f>
        <v xml:space="preserve"> </v>
      </c>
      <c r="H87" s="102"/>
      <c r="I87" s="99" t="str">
        <f t="shared" ref="I87:I89" si="13">IF(C87="No",IF(D87=0,"Not Applicable","Needs Attention"),"")</f>
        <v/>
      </c>
      <c r="J87" s="157"/>
      <c r="K87" s="158"/>
    </row>
    <row r="88" spans="1:27" ht="50.15" customHeight="1">
      <c r="B88" s="105">
        <v>12.3</v>
      </c>
      <c r="C88" s="125"/>
      <c r="D88" s="126"/>
      <c r="E88" s="126"/>
      <c r="F88" s="127"/>
      <c r="G88" s="97" t="str">
        <f>IFERROR(VLOOKUP(E88,ref_sheet!$D$4:$E$6,2,FALSE)*(VLOOKUP(F88,ref_sheet!$D$9:$E$11,2,FALSE))," ")</f>
        <v xml:space="preserve"> </v>
      </c>
      <c r="H88" s="102"/>
      <c r="I88" s="99" t="str">
        <f t="shared" si="13"/>
        <v/>
      </c>
      <c r="J88" s="157"/>
      <c r="K88" s="158"/>
    </row>
    <row r="89" spans="1:27" ht="50.15" customHeight="1">
      <c r="B89" s="106">
        <v>12.4</v>
      </c>
      <c r="C89" s="128"/>
      <c r="D89" s="129"/>
      <c r="E89" s="129"/>
      <c r="F89" s="130"/>
      <c r="G89" s="107" t="str">
        <f>IFERROR(VLOOKUP(E89,ref_sheet!$D$4:$E$6,2,FALSE)*(VLOOKUP(F89,ref_sheet!$D$9:$E$11,2,FALSE))," ")</f>
        <v xml:space="preserve"> </v>
      </c>
      <c r="H89" s="101"/>
      <c r="I89" s="99" t="str">
        <f t="shared" si="13"/>
        <v/>
      </c>
      <c r="J89" s="161"/>
      <c r="K89" s="162"/>
    </row>
    <row r="91" spans="1:27" s="120" customFormat="1" ht="24.5" customHeight="1">
      <c r="B91" s="163" t="s">
        <v>51</v>
      </c>
      <c r="C91" s="164"/>
      <c r="D91" s="164"/>
      <c r="E91" s="164"/>
      <c r="F91" s="164"/>
      <c r="G91" s="164"/>
      <c r="H91" s="164"/>
      <c r="I91" s="164"/>
      <c r="J91" s="164"/>
      <c r="K91" s="165"/>
      <c r="L91" s="121"/>
      <c r="M91" s="121"/>
    </row>
    <row r="92" spans="1:27" ht="380" customHeight="1">
      <c r="B92" s="150"/>
      <c r="C92" s="151"/>
      <c r="D92" s="151"/>
      <c r="E92" s="151"/>
      <c r="F92" s="151"/>
      <c r="G92" s="151"/>
      <c r="H92" s="151"/>
      <c r="I92" s="151"/>
      <c r="J92" s="151"/>
      <c r="K92" s="152"/>
    </row>
    <row r="93" spans="1:27" ht="15.75" customHeight="1">
      <c r="B93" s="108"/>
      <c r="C93" s="108"/>
      <c r="D93" s="108"/>
      <c r="E93" s="108"/>
      <c r="F93" s="108"/>
      <c r="G93" s="108"/>
    </row>
  </sheetData>
  <sheetProtection algorithmName="SHA-512" hashValue="RpWLLykvEd7kHHLMj1xOlBCKPsljLFAK3yuOEPie7wedCALWZXu3N6AGfKDx47pk1CZiv1fRIGj5X+154Y3fpw==" saltValue="dxfmNxg/CEHPuOhvjdLi2w==" spinCount="100000" sheet="1" objects="1" scenarios="1"/>
  <mergeCells count="80">
    <mergeCell ref="L22:M22"/>
    <mergeCell ref="L9:M9"/>
    <mergeCell ref="D3:I3"/>
    <mergeCell ref="I25:K25"/>
    <mergeCell ref="I26:K28"/>
    <mergeCell ref="B28:E28"/>
    <mergeCell ref="B23:F23"/>
    <mergeCell ref="B4:C4"/>
    <mergeCell ref="D4:I4"/>
    <mergeCell ref="B7:D7"/>
    <mergeCell ref="J32:K32"/>
    <mergeCell ref="J33:K33"/>
    <mergeCell ref="J31:K31"/>
    <mergeCell ref="C29:D29"/>
    <mergeCell ref="I6:K6"/>
    <mergeCell ref="J30:K30"/>
    <mergeCell ref="J29:K29"/>
    <mergeCell ref="B6:D6"/>
    <mergeCell ref="B24:E24"/>
    <mergeCell ref="B25:E25"/>
    <mergeCell ref="B26:E26"/>
    <mergeCell ref="B27:E27"/>
    <mergeCell ref="J34:K34"/>
    <mergeCell ref="J36:K36"/>
    <mergeCell ref="J41:K41"/>
    <mergeCell ref="J35:K35"/>
    <mergeCell ref="J39:K39"/>
    <mergeCell ref="J38:K38"/>
    <mergeCell ref="J37:K37"/>
    <mergeCell ref="J40:K40"/>
    <mergeCell ref="J52:K52"/>
    <mergeCell ref="J50:K50"/>
    <mergeCell ref="J42:K42"/>
    <mergeCell ref="J43:K43"/>
    <mergeCell ref="J44:K44"/>
    <mergeCell ref="J46:K46"/>
    <mergeCell ref="J47:K47"/>
    <mergeCell ref="J48:K48"/>
    <mergeCell ref="J49:K49"/>
    <mergeCell ref="J51:K51"/>
    <mergeCell ref="J45:K45"/>
    <mergeCell ref="J53:K53"/>
    <mergeCell ref="J54:K54"/>
    <mergeCell ref="J56:K56"/>
    <mergeCell ref="J66:K66"/>
    <mergeCell ref="J67:K67"/>
    <mergeCell ref="J58:K58"/>
    <mergeCell ref="J55:K55"/>
    <mergeCell ref="J65:K65"/>
    <mergeCell ref="J59:K59"/>
    <mergeCell ref="J61:K61"/>
    <mergeCell ref="J62:K62"/>
    <mergeCell ref="J63:K63"/>
    <mergeCell ref="J64:K64"/>
    <mergeCell ref="J60:K60"/>
    <mergeCell ref="J57:K57"/>
    <mergeCell ref="J68:K68"/>
    <mergeCell ref="J69:K69"/>
    <mergeCell ref="J79:K79"/>
    <mergeCell ref="J72:K72"/>
    <mergeCell ref="J73:K73"/>
    <mergeCell ref="J74:K74"/>
    <mergeCell ref="J75:K75"/>
    <mergeCell ref="J76:K76"/>
    <mergeCell ref="J70:K70"/>
    <mergeCell ref="J71:K71"/>
    <mergeCell ref="J77:K77"/>
    <mergeCell ref="J78:K78"/>
    <mergeCell ref="B92:K92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B91:K91"/>
  </mergeCells>
  <phoneticPr fontId="0" type="noConversion"/>
  <conditionalFormatting sqref="I6">
    <cfRule type="cellIs" dxfId="4" priority="29" stopIfTrue="1" operator="equal">
      <formula>"PMO State: Operating Optimally"</formula>
    </cfRule>
    <cfRule type="cellIs" dxfId="3" priority="30" stopIfTrue="1" operator="equal">
      <formula>"PMO State: Operating effectively but Remedial Actions Identified"</formula>
    </cfRule>
    <cfRule type="cellIs" dxfId="2" priority="31" stopIfTrue="1" operator="equal">
      <formula>"PMO State: Requires Immediate Action"</formula>
    </cfRule>
  </conditionalFormatting>
  <conditionalFormatting sqref="I31:I34 I36:I39 I41:I44 I46:I49 I51:I54 I56:I59 I61:I64 I66:I69 I71:I74 I76:I79 I81:I84 I86:I89">
    <cfRule type="containsText" dxfId="1" priority="21" stopIfTrue="1" operator="containsText" text="Not Applicable">
      <formula>NOT(ISERROR(SEARCH("Not Applicable",I31)))</formula>
    </cfRule>
    <cfRule type="containsText" dxfId="0" priority="22" stopIfTrue="1" operator="containsText" text="Incomplete">
      <formula>NOT(ISERROR(SEARCH("Incomplete",I31)))</formula>
    </cfRule>
  </conditionalFormatting>
  <dataValidations count="3">
    <dataValidation type="list" allowBlank="1" showInputMessage="1" showErrorMessage="1" sqref="C36:C39 C46:C49 C61:C64 C81:C84 C51:C54 C66:C69 C31:C34 C76:C79 C86:C89 C71:C74 C41:C44 C56:C59" xr:uid="{00000000-0002-0000-0000-000000000000}">
      <formula1>yn</formula1>
    </dataValidation>
    <dataValidation type="list" allowBlank="1" showInputMessage="1" showErrorMessage="1" sqref="H31" xr:uid="{00000000-0002-0000-0000-000001000000}">
      <formula1>INDIRECT(D31)</formula1>
    </dataValidation>
    <dataValidation type="list" allowBlank="1" showInputMessage="1" showErrorMessage="1" sqref="D61:D64 D81:D84 D31:D34 D46:D49 D66:D69 D76:D79 D86:D89 D71:D74 D41:D44 D51:D54 D36:D39 D56:D59" xr:uid="{00000000-0002-0000-0000-000002000000}">
      <formula1>INDIRECT(C31)</formula1>
    </dataValidation>
  </dataValidations>
  <printOptions horizontalCentered="1"/>
  <pageMargins left="0.6692913385826772" right="0.23622047244094491" top="0.70866141732283472" bottom="0.43307086614173229" header="0.19685039370078741" footer="0.23622047244094491"/>
  <pageSetup paperSize="8" scale="56" fitToHeight="2" orientation="portrait" r:id="rId1"/>
  <headerFooter alignWithMargins="0">
    <oddFooter>&amp;L&amp;"-,Regular"&amp;8&amp;K00-031Version: July 2024&amp;C&amp;"-,Regular"&amp;8&amp;K00-031Page &amp;P of &amp;N&amp;R&amp;"-,Regular"&amp;8&amp;K00-033Powered by   &amp;G</oddFooter>
  </headerFooter>
  <rowBreaks count="1" manualBreakCount="1">
    <brk id="59" min="1" max="10" man="1"/>
  </rowBreak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ref_sheet!$D$4:$D$6</xm:f>
          </x14:formula1>
          <xm:sqref>E66:F69 E76:F79 E71:F74 E86:F89 E46:F49 E81:F84 E31:F34 E51:F54 E61:F64 E41:F44 E36:F39 E56:F59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tabColor indexed="63"/>
    <pageSetUpPr fitToPage="1"/>
  </sheetPr>
  <dimension ref="D2:O100"/>
  <sheetViews>
    <sheetView showGridLines="0" zoomScaleNormal="100" zoomScaleSheetLayoutView="100" workbookViewId="0">
      <selection activeCell="D4" sqref="D4:I13"/>
    </sheetView>
  </sheetViews>
  <sheetFormatPr defaultColWidth="8.81640625" defaultRowHeight="13"/>
  <cols>
    <col min="1" max="1" width="8.81640625" style="14"/>
    <col min="2" max="3" width="3" style="14" customWidth="1"/>
    <col min="4" max="4" width="40.453125" style="14" bestFit="1" customWidth="1"/>
    <col min="5" max="16384" width="8.81640625" style="14"/>
  </cols>
  <sheetData>
    <row r="2" spans="4:10" ht="13.5" customHeight="1"/>
    <row r="3" spans="4:10" s="30" customFormat="1" ht="18"/>
    <row r="4" spans="4:10">
      <c r="D4" s="31" t="str">
        <f>+'PMO Self Assess'!$B$30</f>
        <v xml:space="preserve">Executive Support </v>
      </c>
      <c r="E4" s="31">
        <v>3</v>
      </c>
      <c r="F4" s="31">
        <v>1.5</v>
      </c>
      <c r="G4" s="31">
        <v>-0.5</v>
      </c>
      <c r="H4" s="31">
        <v>-3</v>
      </c>
      <c r="I4" s="32" t="str">
        <f>+'PMO Self Assess'!F10</f>
        <v>n/a</v>
      </c>
      <c r="J4" s="32"/>
    </row>
    <row r="5" spans="4:10">
      <c r="D5" s="31" t="str">
        <f>+'PMO Self Assess'!$B$35</f>
        <v>Portfolio Management</v>
      </c>
      <c r="E5" s="31">
        <v>3</v>
      </c>
      <c r="F5" s="31">
        <v>1.5</v>
      </c>
      <c r="G5" s="31">
        <v>-0.5</v>
      </c>
      <c r="H5" s="31">
        <v>-3</v>
      </c>
      <c r="I5" s="32" t="str">
        <f>+'PMO Self Assess'!F11</f>
        <v>n/a</v>
      </c>
      <c r="J5" s="32"/>
    </row>
    <row r="6" spans="4:10">
      <c r="D6" s="31" t="str">
        <f>+'PMO Self Assess'!$B$40</f>
        <v>Programme Management</v>
      </c>
      <c r="E6" s="31">
        <v>3</v>
      </c>
      <c r="F6" s="31">
        <v>1.5</v>
      </c>
      <c r="G6" s="31">
        <v>-0.5</v>
      </c>
      <c r="H6" s="31">
        <v>-3</v>
      </c>
      <c r="I6" s="32" t="str">
        <f>+'PMO Self Assess'!F12</f>
        <v>n/a</v>
      </c>
      <c r="J6" s="32"/>
    </row>
    <row r="7" spans="4:10">
      <c r="D7" s="31" t="str">
        <f>+'PMO Self Assess'!$B$45</f>
        <v xml:space="preserve">Project Management </v>
      </c>
      <c r="E7" s="31">
        <v>3</v>
      </c>
      <c r="F7" s="31">
        <v>1.5</v>
      </c>
      <c r="G7" s="31">
        <v>-0.5</v>
      </c>
      <c r="H7" s="31">
        <v>-3</v>
      </c>
      <c r="I7" s="32" t="str">
        <f>+'PMO Self Assess'!F13</f>
        <v>n/a</v>
      </c>
      <c r="J7" s="32"/>
    </row>
    <row r="8" spans="4:10">
      <c r="D8" s="31" t="str">
        <f>+'PMO Self Assess'!B50</f>
        <v>Planning</v>
      </c>
      <c r="E8" s="31">
        <v>3</v>
      </c>
      <c r="F8" s="31">
        <v>1.5</v>
      </c>
      <c r="G8" s="31">
        <v>-0.5</v>
      </c>
      <c r="H8" s="31">
        <v>-3</v>
      </c>
      <c r="I8" s="32" t="str">
        <f>+'PMO Self Assess'!F14</f>
        <v>n/a</v>
      </c>
      <c r="J8" s="32"/>
    </row>
    <row r="9" spans="4:10">
      <c r="D9" s="31" t="str">
        <f>+'PMO Self Assess'!B55</f>
        <v>Post Project &amp; Benefits Realisation</v>
      </c>
      <c r="E9" s="31">
        <v>3</v>
      </c>
      <c r="F9" s="31">
        <v>1.5</v>
      </c>
      <c r="G9" s="31">
        <v>-0.5</v>
      </c>
      <c r="H9" s="31">
        <v>-3</v>
      </c>
      <c r="I9" s="32" t="str">
        <f>+'PMO Self Assess'!F15</f>
        <v>n/a</v>
      </c>
      <c r="J9" s="32"/>
    </row>
    <row r="10" spans="4:10">
      <c r="D10" s="31" t="str">
        <f>+'PMO Self Assess'!B60</f>
        <v xml:space="preserve">Governance Arrangements </v>
      </c>
      <c r="E10" s="31">
        <v>3</v>
      </c>
      <c r="F10" s="31">
        <v>1.5</v>
      </c>
      <c r="G10" s="31">
        <v>-0.5</v>
      </c>
      <c r="H10" s="31">
        <v>-3</v>
      </c>
      <c r="I10" s="32" t="str">
        <f>+'PMO Self Assess'!F16</f>
        <v>n/a</v>
      </c>
      <c r="J10" s="32"/>
    </row>
    <row r="11" spans="4:10">
      <c r="D11" s="31" t="str">
        <f>+'PMO Self Assess'!B65</f>
        <v>Communication &amp; Collaboration</v>
      </c>
      <c r="E11" s="31">
        <v>3</v>
      </c>
      <c r="F11" s="31">
        <v>1.5</v>
      </c>
      <c r="G11" s="31">
        <v>-0.5</v>
      </c>
      <c r="H11" s="31">
        <v>-3</v>
      </c>
      <c r="I11" s="32" t="str">
        <f>+'PMO Self Assess'!F17</f>
        <v>n/a</v>
      </c>
      <c r="J11" s="32"/>
    </row>
    <row r="12" spans="4:10">
      <c r="D12" s="31" t="str">
        <f>+'PMO Self Assess'!B70</f>
        <v>Capability Development</v>
      </c>
      <c r="E12" s="31">
        <v>3</v>
      </c>
      <c r="F12" s="31">
        <v>1.5</v>
      </c>
      <c r="G12" s="31">
        <v>-0.5</v>
      </c>
      <c r="H12" s="31">
        <v>-3</v>
      </c>
      <c r="I12" s="32" t="str">
        <f>+'PMO Self Assess'!F18</f>
        <v>n/a</v>
      </c>
      <c r="J12" s="32"/>
    </row>
    <row r="13" spans="4:10">
      <c r="D13" s="31" t="str">
        <f>+'PMO Self Assess'!B75</f>
        <v>PMO Maturity</v>
      </c>
      <c r="E13" s="31">
        <v>3</v>
      </c>
      <c r="F13" s="31">
        <v>1.5</v>
      </c>
      <c r="G13" s="31">
        <v>-0.5</v>
      </c>
      <c r="H13" s="31">
        <v>-3</v>
      </c>
      <c r="I13" s="32" t="str">
        <f>+'PMO Self Assess'!F19</f>
        <v>n/a</v>
      </c>
      <c r="J13" s="32"/>
    </row>
    <row r="16" spans="4:10">
      <c r="E16" s="31">
        <v>-2</v>
      </c>
      <c r="F16" s="31">
        <v>-0.5</v>
      </c>
      <c r="G16" s="31">
        <v>1</v>
      </c>
      <c r="H16" s="31">
        <v>2</v>
      </c>
      <c r="I16" s="33">
        <v>36</v>
      </c>
    </row>
    <row r="17" spans="5:11">
      <c r="E17" s="31">
        <v>-2</v>
      </c>
      <c r="F17" s="31">
        <v>-0.5</v>
      </c>
      <c r="G17" s="31">
        <v>1</v>
      </c>
      <c r="H17" s="31">
        <v>2</v>
      </c>
      <c r="I17" s="33">
        <v>24</v>
      </c>
    </row>
    <row r="18" spans="5:11">
      <c r="E18" s="31">
        <v>-2</v>
      </c>
      <c r="F18" s="31">
        <v>-0.5</v>
      </c>
      <c r="G18" s="31">
        <v>1</v>
      </c>
      <c r="H18" s="31">
        <v>2</v>
      </c>
      <c r="I18" s="33">
        <v>16</v>
      </c>
    </row>
    <row r="19" spans="5:11">
      <c r="E19" s="31">
        <v>-2</v>
      </c>
      <c r="F19" s="31">
        <v>-0.5</v>
      </c>
      <c r="G19" s="31">
        <v>1</v>
      </c>
      <c r="H19" s="31">
        <v>2</v>
      </c>
      <c r="I19" s="33">
        <v>12</v>
      </c>
    </row>
    <row r="20" spans="5:11">
      <c r="E20" s="31">
        <v>-2</v>
      </c>
      <c r="F20" s="31">
        <v>-0.5</v>
      </c>
      <c r="G20" s="31">
        <v>1</v>
      </c>
      <c r="H20" s="31">
        <v>2</v>
      </c>
      <c r="I20" s="33">
        <v>8</v>
      </c>
      <c r="J20" s="14">
        <v>40</v>
      </c>
      <c r="K20" s="14">
        <v>1</v>
      </c>
    </row>
    <row r="21" spans="5:11">
      <c r="E21" s="31">
        <v>-2</v>
      </c>
      <c r="F21" s="31">
        <v>-0.5</v>
      </c>
      <c r="G21" s="31">
        <v>1</v>
      </c>
      <c r="H21" s="31">
        <v>2</v>
      </c>
      <c r="I21" s="33">
        <v>4</v>
      </c>
      <c r="J21" s="14">
        <v>39</v>
      </c>
      <c r="K21" s="14">
        <v>0.9</v>
      </c>
    </row>
    <row r="22" spans="5:11">
      <c r="E22" s="34">
        <v>-2</v>
      </c>
      <c r="F22" s="31">
        <v>-0.5</v>
      </c>
      <c r="G22" s="34">
        <v>1</v>
      </c>
      <c r="H22" s="34">
        <v>2</v>
      </c>
      <c r="I22" s="33">
        <v>0</v>
      </c>
      <c r="J22" s="14">
        <v>38</v>
      </c>
      <c r="K22" s="14">
        <v>0.9</v>
      </c>
    </row>
    <row r="23" spans="5:11">
      <c r="J23" s="14">
        <v>37</v>
      </c>
      <c r="K23" s="14">
        <v>0.9</v>
      </c>
    </row>
    <row r="24" spans="5:11">
      <c r="E24" s="14">
        <v>-14</v>
      </c>
      <c r="J24" s="14">
        <v>36</v>
      </c>
      <c r="K24" s="14">
        <v>0.9</v>
      </c>
    </row>
    <row r="25" spans="5:11">
      <c r="E25" s="14">
        <f>E24+1</f>
        <v>-13</v>
      </c>
      <c r="J25" s="14">
        <v>35</v>
      </c>
      <c r="K25" s="14">
        <v>0.9</v>
      </c>
    </row>
    <row r="26" spans="5:11">
      <c r="E26" s="14">
        <f>E25+1</f>
        <v>-12</v>
      </c>
      <c r="J26" s="14">
        <v>34</v>
      </c>
      <c r="K26" s="14">
        <v>0.9</v>
      </c>
    </row>
    <row r="27" spans="5:11">
      <c r="E27" s="14">
        <f>E26+1</f>
        <v>-11</v>
      </c>
      <c r="J27" s="14">
        <v>33</v>
      </c>
      <c r="K27" s="14">
        <v>0.9</v>
      </c>
    </row>
    <row r="28" spans="5:11">
      <c r="E28" s="14">
        <f t="shared" ref="E28:E49" si="0">E27+1</f>
        <v>-10</v>
      </c>
      <c r="J28" s="14">
        <v>32</v>
      </c>
      <c r="K28" s="14">
        <v>0.9</v>
      </c>
    </row>
    <row r="29" spans="5:11">
      <c r="E29" s="14">
        <f t="shared" si="0"/>
        <v>-9</v>
      </c>
      <c r="J29" s="14">
        <v>31</v>
      </c>
      <c r="K29" s="14">
        <v>0.9</v>
      </c>
    </row>
    <row r="30" spans="5:11">
      <c r="E30" s="14">
        <f t="shared" si="0"/>
        <v>-8</v>
      </c>
      <c r="J30" s="14">
        <v>30</v>
      </c>
      <c r="K30" s="14">
        <v>0.9</v>
      </c>
    </row>
    <row r="31" spans="5:11">
      <c r="E31" s="14">
        <f t="shared" si="0"/>
        <v>-7</v>
      </c>
      <c r="J31" s="14">
        <v>29</v>
      </c>
      <c r="K31" s="14">
        <v>0.9</v>
      </c>
    </row>
    <row r="32" spans="5:11">
      <c r="E32" s="14">
        <f t="shared" si="0"/>
        <v>-6</v>
      </c>
      <c r="J32" s="14">
        <v>28</v>
      </c>
      <c r="K32" s="14">
        <v>0.9</v>
      </c>
    </row>
    <row r="33" spans="5:15">
      <c r="E33" s="14">
        <f t="shared" si="0"/>
        <v>-5</v>
      </c>
      <c r="J33" s="14">
        <v>27</v>
      </c>
      <c r="K33" s="14">
        <v>0.9</v>
      </c>
    </row>
    <row r="34" spans="5:15">
      <c r="E34" s="14">
        <f t="shared" si="0"/>
        <v>-4</v>
      </c>
      <c r="J34" s="14">
        <v>26</v>
      </c>
      <c r="K34" s="14">
        <v>0.9</v>
      </c>
    </row>
    <row r="35" spans="5:15">
      <c r="E35" s="14">
        <f t="shared" si="0"/>
        <v>-3</v>
      </c>
      <c r="J35" s="14">
        <v>25</v>
      </c>
      <c r="K35" s="14">
        <v>0.9</v>
      </c>
    </row>
    <row r="36" spans="5:15">
      <c r="E36" s="14">
        <f t="shared" si="0"/>
        <v>-2</v>
      </c>
      <c r="J36" s="14">
        <v>24</v>
      </c>
      <c r="K36" s="14">
        <v>0.9</v>
      </c>
    </row>
    <row r="37" spans="5:15">
      <c r="E37" s="14">
        <f t="shared" si="0"/>
        <v>-1</v>
      </c>
      <c r="J37" s="14">
        <v>23</v>
      </c>
      <c r="K37" s="14">
        <v>0.7</v>
      </c>
    </row>
    <row r="38" spans="5:15">
      <c r="E38" s="14">
        <f t="shared" si="0"/>
        <v>0</v>
      </c>
      <c r="J38" s="14">
        <v>22</v>
      </c>
      <c r="K38" s="14">
        <v>0.7</v>
      </c>
    </row>
    <row r="39" spans="5:15">
      <c r="E39" s="14">
        <f>E38+1</f>
        <v>1</v>
      </c>
      <c r="H39" s="15"/>
      <c r="I39" s="15"/>
      <c r="J39" s="14">
        <v>21</v>
      </c>
      <c r="K39" s="14">
        <v>0.7</v>
      </c>
      <c r="L39" s="15"/>
      <c r="M39" s="15"/>
      <c r="N39" s="15"/>
      <c r="O39" s="15"/>
    </row>
    <row r="40" spans="5:15">
      <c r="E40" s="14">
        <f t="shared" si="0"/>
        <v>2</v>
      </c>
      <c r="H40" s="15"/>
      <c r="I40" s="15"/>
      <c r="J40" s="14">
        <v>20</v>
      </c>
      <c r="K40" s="14">
        <v>0.7</v>
      </c>
      <c r="L40" s="15"/>
      <c r="M40" s="15"/>
      <c r="N40" s="15"/>
      <c r="O40" s="15"/>
    </row>
    <row r="41" spans="5:15">
      <c r="E41" s="14">
        <f t="shared" si="0"/>
        <v>3</v>
      </c>
      <c r="H41" s="15"/>
      <c r="I41" s="15"/>
      <c r="J41" s="14">
        <v>19</v>
      </c>
      <c r="K41" s="14">
        <v>0.7</v>
      </c>
      <c r="L41" s="15"/>
      <c r="M41" s="35"/>
      <c r="N41" s="15"/>
      <c r="O41" s="15"/>
    </row>
    <row r="42" spans="5:15">
      <c r="E42" s="14">
        <f t="shared" si="0"/>
        <v>4</v>
      </c>
      <c r="H42" s="15"/>
      <c r="I42" s="15"/>
      <c r="J42" s="14">
        <v>18</v>
      </c>
      <c r="K42" s="14">
        <v>0.7</v>
      </c>
      <c r="L42" s="15"/>
      <c r="M42" s="35"/>
      <c r="N42" s="15"/>
      <c r="O42" s="15"/>
    </row>
    <row r="43" spans="5:15">
      <c r="E43" s="14">
        <f t="shared" si="0"/>
        <v>5</v>
      </c>
      <c r="H43" s="15"/>
      <c r="I43" s="15"/>
      <c r="J43" s="14">
        <v>17</v>
      </c>
      <c r="K43" s="14">
        <v>0.7</v>
      </c>
      <c r="L43" s="15"/>
      <c r="M43" s="35"/>
      <c r="N43" s="15"/>
      <c r="O43" s="15"/>
    </row>
    <row r="44" spans="5:15">
      <c r="E44" s="14">
        <f t="shared" si="0"/>
        <v>6</v>
      </c>
      <c r="H44" s="15"/>
      <c r="I44" s="15"/>
      <c r="J44" s="14">
        <v>16</v>
      </c>
      <c r="K44" s="14">
        <v>0.7</v>
      </c>
      <c r="L44" s="15"/>
      <c r="M44" s="15"/>
      <c r="N44" s="15"/>
      <c r="O44" s="15"/>
    </row>
    <row r="45" spans="5:15">
      <c r="E45" s="14">
        <f t="shared" si="0"/>
        <v>7</v>
      </c>
      <c r="H45" s="15"/>
      <c r="I45" s="15"/>
      <c r="J45" s="14">
        <v>15</v>
      </c>
      <c r="K45" s="14">
        <v>0.5</v>
      </c>
      <c r="L45" s="15"/>
      <c r="M45" s="15"/>
      <c r="N45" s="15"/>
      <c r="O45" s="15"/>
    </row>
    <row r="46" spans="5:15">
      <c r="E46" s="14">
        <f t="shared" si="0"/>
        <v>8</v>
      </c>
      <c r="H46" s="15"/>
      <c r="I46" s="15"/>
      <c r="J46" s="14">
        <v>14</v>
      </c>
      <c r="K46" s="14">
        <v>0.5</v>
      </c>
      <c r="L46" s="15"/>
      <c r="M46" s="15"/>
      <c r="N46" s="15"/>
      <c r="O46" s="15"/>
    </row>
    <row r="47" spans="5:15">
      <c r="E47" s="14">
        <f t="shared" si="0"/>
        <v>9</v>
      </c>
      <c r="J47" s="14">
        <v>13</v>
      </c>
      <c r="K47" s="14">
        <v>0.5</v>
      </c>
    </row>
    <row r="48" spans="5:15">
      <c r="E48" s="14">
        <f>E47+1</f>
        <v>10</v>
      </c>
      <c r="J48" s="14">
        <v>12</v>
      </c>
      <c r="K48" s="14">
        <v>0.5</v>
      </c>
    </row>
    <row r="49" spans="5:11">
      <c r="E49" s="14">
        <f t="shared" si="0"/>
        <v>11</v>
      </c>
      <c r="J49" s="14">
        <v>11</v>
      </c>
      <c r="K49" s="14">
        <v>0.3</v>
      </c>
    </row>
    <row r="50" spans="5:11">
      <c r="E50" s="14">
        <f>E49+1</f>
        <v>12</v>
      </c>
      <c r="J50" s="14">
        <v>10</v>
      </c>
      <c r="K50" s="14">
        <v>0.3</v>
      </c>
    </row>
    <row r="51" spans="5:11">
      <c r="E51" s="14">
        <f>E50+1</f>
        <v>13</v>
      </c>
      <c r="J51" s="14">
        <v>9</v>
      </c>
      <c r="K51" s="14">
        <v>0.3</v>
      </c>
    </row>
    <row r="52" spans="5:11">
      <c r="E52" s="14">
        <f>E51+1</f>
        <v>14</v>
      </c>
      <c r="J52" s="14">
        <v>8</v>
      </c>
      <c r="K52" s="14">
        <v>0.3</v>
      </c>
    </row>
    <row r="53" spans="5:11">
      <c r="J53" s="14">
        <v>7</v>
      </c>
      <c r="K53" s="14">
        <v>0.3</v>
      </c>
    </row>
    <row r="54" spans="5:11">
      <c r="J54" s="14">
        <v>6</v>
      </c>
      <c r="K54" s="14">
        <v>0.3</v>
      </c>
    </row>
    <row r="55" spans="5:11">
      <c r="J55" s="14">
        <v>5</v>
      </c>
      <c r="K55" s="14">
        <v>0.3</v>
      </c>
    </row>
    <row r="56" spans="5:11">
      <c r="J56" s="14">
        <v>4</v>
      </c>
      <c r="K56" s="14">
        <v>0.3</v>
      </c>
    </row>
    <row r="57" spans="5:11">
      <c r="J57" s="14">
        <v>3</v>
      </c>
      <c r="K57" s="14">
        <v>0.1</v>
      </c>
    </row>
    <row r="58" spans="5:11">
      <c r="J58" s="14">
        <v>2</v>
      </c>
      <c r="K58" s="14">
        <v>0.1</v>
      </c>
    </row>
    <row r="59" spans="5:11">
      <c r="J59" s="14">
        <v>1</v>
      </c>
      <c r="K59" s="14">
        <v>0.1</v>
      </c>
    </row>
    <row r="60" spans="5:11">
      <c r="J60" s="14">
        <v>0</v>
      </c>
      <c r="K60" s="14">
        <v>0</v>
      </c>
    </row>
    <row r="61" spans="5:11">
      <c r="J61" s="14">
        <v>-1</v>
      </c>
      <c r="K61" s="14">
        <v>-0.1</v>
      </c>
    </row>
    <row r="62" spans="5:11">
      <c r="J62" s="14">
        <v>-2</v>
      </c>
      <c r="K62" s="14">
        <v>-0.1</v>
      </c>
    </row>
    <row r="63" spans="5:11">
      <c r="J63" s="14">
        <v>-3</v>
      </c>
      <c r="K63" s="14">
        <v>-0.1</v>
      </c>
    </row>
    <row r="64" spans="5:11">
      <c r="J64" s="14">
        <v>-4</v>
      </c>
      <c r="K64" s="14">
        <v>-0.3</v>
      </c>
    </row>
    <row r="65" spans="10:11">
      <c r="J65" s="14">
        <v>-5</v>
      </c>
      <c r="K65" s="14">
        <v>-0.3</v>
      </c>
    </row>
    <row r="66" spans="10:11">
      <c r="J66" s="14">
        <v>-6</v>
      </c>
      <c r="K66" s="14">
        <v>-0.3</v>
      </c>
    </row>
    <row r="67" spans="10:11">
      <c r="J67" s="14">
        <v>-7</v>
      </c>
      <c r="K67" s="14">
        <v>-0.3</v>
      </c>
    </row>
    <row r="68" spans="10:11">
      <c r="J68" s="14">
        <v>-8</v>
      </c>
      <c r="K68" s="14">
        <v>-0.3</v>
      </c>
    </row>
    <row r="69" spans="10:11">
      <c r="J69" s="14">
        <v>-9</v>
      </c>
      <c r="K69" s="14">
        <v>-0.3</v>
      </c>
    </row>
    <row r="70" spans="10:11">
      <c r="J70" s="14">
        <v>-10</v>
      </c>
      <c r="K70" s="14">
        <v>-0.3</v>
      </c>
    </row>
    <row r="71" spans="10:11">
      <c r="J71" s="14">
        <v>-11</v>
      </c>
      <c r="K71" s="14">
        <v>-0.3</v>
      </c>
    </row>
    <row r="72" spans="10:11">
      <c r="J72" s="14">
        <v>-12</v>
      </c>
      <c r="K72" s="14">
        <v>-0.5</v>
      </c>
    </row>
    <row r="73" spans="10:11">
      <c r="J73" s="14">
        <v>-13</v>
      </c>
      <c r="K73" s="14">
        <v>-0.5</v>
      </c>
    </row>
    <row r="74" spans="10:11">
      <c r="J74" s="14">
        <v>-14</v>
      </c>
      <c r="K74" s="14">
        <v>-0.5</v>
      </c>
    </row>
    <row r="75" spans="10:11">
      <c r="J75" s="14">
        <v>-15</v>
      </c>
      <c r="K75" s="14">
        <v>-0.5</v>
      </c>
    </row>
    <row r="76" spans="10:11">
      <c r="J76" s="14">
        <v>-16</v>
      </c>
      <c r="K76" s="14">
        <v>-0.7</v>
      </c>
    </row>
    <row r="77" spans="10:11">
      <c r="J77" s="14">
        <v>-17</v>
      </c>
      <c r="K77" s="14">
        <v>-0.7</v>
      </c>
    </row>
    <row r="78" spans="10:11">
      <c r="J78" s="14">
        <v>-18</v>
      </c>
      <c r="K78" s="14">
        <v>-0.7</v>
      </c>
    </row>
    <row r="79" spans="10:11">
      <c r="J79" s="14">
        <v>-19</v>
      </c>
      <c r="K79" s="14">
        <v>-0.7</v>
      </c>
    </row>
    <row r="80" spans="10:11">
      <c r="J80" s="14">
        <v>-20</v>
      </c>
      <c r="K80" s="14">
        <v>-0.7</v>
      </c>
    </row>
    <row r="81" spans="10:11">
      <c r="J81" s="14">
        <v>-21</v>
      </c>
      <c r="K81" s="14">
        <v>-0.7</v>
      </c>
    </row>
    <row r="82" spans="10:11">
      <c r="J82" s="14">
        <v>-22</v>
      </c>
      <c r="K82" s="14">
        <v>-0.7</v>
      </c>
    </row>
    <row r="83" spans="10:11">
      <c r="J83" s="14">
        <v>-23</v>
      </c>
      <c r="K83" s="14">
        <v>-0.7</v>
      </c>
    </row>
    <row r="84" spans="10:11">
      <c r="J84" s="14">
        <v>-24</v>
      </c>
      <c r="K84" s="14">
        <v>-0.9</v>
      </c>
    </row>
    <row r="85" spans="10:11">
      <c r="J85" s="14">
        <v>-25</v>
      </c>
      <c r="K85" s="14">
        <v>-0.9</v>
      </c>
    </row>
    <row r="86" spans="10:11">
      <c r="J86" s="14">
        <v>-26</v>
      </c>
      <c r="K86" s="14">
        <v>-0.9</v>
      </c>
    </row>
    <row r="87" spans="10:11">
      <c r="J87" s="14">
        <v>-27</v>
      </c>
      <c r="K87" s="14">
        <v>-0.9</v>
      </c>
    </row>
    <row r="88" spans="10:11">
      <c r="J88" s="14">
        <v>-28</v>
      </c>
      <c r="K88" s="14">
        <v>-0.9</v>
      </c>
    </row>
    <row r="89" spans="10:11">
      <c r="J89" s="14">
        <v>-29</v>
      </c>
      <c r="K89" s="14">
        <v>-0.9</v>
      </c>
    </row>
    <row r="90" spans="10:11">
      <c r="J90" s="14">
        <v>-30</v>
      </c>
      <c r="K90" s="14">
        <v>-0.9</v>
      </c>
    </row>
    <row r="91" spans="10:11">
      <c r="J91" s="14">
        <v>-31</v>
      </c>
      <c r="K91" s="14">
        <v>-0.9</v>
      </c>
    </row>
    <row r="92" spans="10:11">
      <c r="J92" s="14">
        <v>-32</v>
      </c>
      <c r="K92" s="14">
        <v>-0.9</v>
      </c>
    </row>
    <row r="93" spans="10:11">
      <c r="J93" s="14">
        <v>-33</v>
      </c>
      <c r="K93" s="14">
        <v>-0.9</v>
      </c>
    </row>
    <row r="94" spans="10:11">
      <c r="J94" s="14">
        <v>-34</v>
      </c>
      <c r="K94" s="14">
        <v>-0.9</v>
      </c>
    </row>
    <row r="95" spans="10:11">
      <c r="J95" s="14">
        <v>-35</v>
      </c>
      <c r="K95" s="14">
        <v>-0.9</v>
      </c>
    </row>
    <row r="96" spans="10:11">
      <c r="J96" s="14">
        <v>-36</v>
      </c>
      <c r="K96" s="14">
        <v>-0.9</v>
      </c>
    </row>
    <row r="97" spans="10:11">
      <c r="J97" s="14">
        <v>-37</v>
      </c>
      <c r="K97" s="14">
        <v>-0.9</v>
      </c>
    </row>
    <row r="98" spans="10:11">
      <c r="J98" s="14">
        <v>-38</v>
      </c>
      <c r="K98" s="14">
        <v>-0.9</v>
      </c>
    </row>
    <row r="99" spans="10:11">
      <c r="J99" s="14">
        <v>-39</v>
      </c>
      <c r="K99" s="14">
        <v>-0.9</v>
      </c>
    </row>
    <row r="100" spans="10:11">
      <c r="J100" s="14">
        <v>-40</v>
      </c>
      <c r="K100" s="14">
        <v>-1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&amp;L&amp;G&amp;R&amp;G</oddHeader>
    <oddFooter>&amp;L&amp;8Version: 0.4
Last Modified: 27th September 2010&amp;R&amp;8&amp;F
&amp;A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tabColor theme="1"/>
  </sheetPr>
  <dimension ref="A1:J25"/>
  <sheetViews>
    <sheetView zoomScaleNormal="100" workbookViewId="0">
      <selection activeCell="B16" sqref="B16"/>
    </sheetView>
  </sheetViews>
  <sheetFormatPr defaultColWidth="9.1796875" defaultRowHeight="12"/>
  <cols>
    <col min="1" max="1" width="13.1796875" style="17" customWidth="1"/>
    <col min="2" max="2" width="36" style="17" customWidth="1"/>
    <col min="3" max="3" width="5.1796875" style="18" bestFit="1" customWidth="1"/>
    <col min="4" max="4" width="7.453125" style="18" bestFit="1" customWidth="1"/>
    <col min="5" max="5" width="4.453125" style="18" customWidth="1"/>
    <col min="6" max="7" width="9.1796875" style="17"/>
    <col min="8" max="8" width="0.81640625" style="17" customWidth="1"/>
    <col min="9" max="16384" width="9.1796875" style="17"/>
  </cols>
  <sheetData>
    <row r="1" spans="1:10">
      <c r="A1" s="16" t="s">
        <v>6</v>
      </c>
    </row>
    <row r="2" spans="1:10" ht="12.5" thickBot="1"/>
    <row r="3" spans="1:10" ht="9.75" customHeight="1">
      <c r="A3" s="19" t="s">
        <v>12</v>
      </c>
      <c r="B3" s="19" t="s">
        <v>12</v>
      </c>
      <c r="C3" s="19" t="s">
        <v>13</v>
      </c>
      <c r="D3" s="20" t="s">
        <v>24</v>
      </c>
      <c r="E3" s="21" t="s">
        <v>5</v>
      </c>
    </row>
    <row r="4" spans="1:10">
      <c r="A4" s="18" t="s">
        <v>12</v>
      </c>
      <c r="B4" s="18">
        <v>0</v>
      </c>
      <c r="C4" s="18">
        <v>0</v>
      </c>
      <c r="D4" s="22" t="s">
        <v>27</v>
      </c>
      <c r="E4" s="23">
        <v>1</v>
      </c>
      <c r="G4" s="29">
        <f>G7*J4*4</f>
        <v>12</v>
      </c>
      <c r="H4" s="26">
        <f>H7*J4*4</f>
        <v>24</v>
      </c>
      <c r="I4" s="27">
        <f>J4*I7*4</f>
        <v>36</v>
      </c>
      <c r="J4" s="17">
        <v>3</v>
      </c>
    </row>
    <row r="5" spans="1:10">
      <c r="A5" s="18" t="s">
        <v>13</v>
      </c>
      <c r="B5" s="18">
        <v>2</v>
      </c>
      <c r="C5" s="18">
        <v>-2</v>
      </c>
      <c r="D5" s="22" t="s">
        <v>28</v>
      </c>
      <c r="E5" s="23">
        <v>2</v>
      </c>
      <c r="G5" s="29">
        <f>G7*J5*4</f>
        <v>8</v>
      </c>
      <c r="H5" s="26">
        <f>H7*J5*4</f>
        <v>16</v>
      </c>
      <c r="I5" s="26">
        <f>J5*I7*4</f>
        <v>24</v>
      </c>
      <c r="J5" s="17">
        <v>2</v>
      </c>
    </row>
    <row r="6" spans="1:10" ht="12.5" thickBot="1">
      <c r="A6" s="18"/>
      <c r="B6" s="18">
        <v>4</v>
      </c>
      <c r="C6" s="18">
        <v>-4</v>
      </c>
      <c r="D6" s="24" t="s">
        <v>26</v>
      </c>
      <c r="E6" s="25">
        <v>3</v>
      </c>
      <c r="G6" s="28">
        <f>G7*J6*4</f>
        <v>4</v>
      </c>
      <c r="H6" s="28">
        <f>H7*J6*4</f>
        <v>8</v>
      </c>
      <c r="I6" s="29">
        <f>I7*J6*4</f>
        <v>12</v>
      </c>
      <c r="J6" s="17">
        <v>1</v>
      </c>
    </row>
    <row r="7" spans="1:10" ht="12.5" thickBot="1">
      <c r="A7" s="18"/>
      <c r="B7" s="18"/>
      <c r="D7" s="17"/>
      <c r="E7" s="17"/>
      <c r="G7" s="17">
        <v>1</v>
      </c>
      <c r="H7" s="17">
        <v>2</v>
      </c>
      <c r="I7" s="17">
        <v>3</v>
      </c>
    </row>
    <row r="8" spans="1:10">
      <c r="D8" s="20" t="s">
        <v>25</v>
      </c>
      <c r="E8" s="21" t="s">
        <v>5</v>
      </c>
    </row>
    <row r="9" spans="1:10">
      <c r="D9" s="22" t="s">
        <v>27</v>
      </c>
      <c r="E9" s="23">
        <v>3</v>
      </c>
    </row>
    <row r="10" spans="1:10">
      <c r="D10" s="22" t="s">
        <v>28</v>
      </c>
      <c r="E10" s="23">
        <v>2</v>
      </c>
    </row>
    <row r="11" spans="1:10" ht="12.5" thickBot="1">
      <c r="D11" s="24" t="s">
        <v>26</v>
      </c>
      <c r="E11" s="25">
        <v>1</v>
      </c>
    </row>
    <row r="24" ht="14.25" customHeight="1"/>
    <row r="25" ht="14.25" customHeight="1"/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indexed="63"/>
    <pageSetUpPr fitToPage="1"/>
  </sheetPr>
  <dimension ref="A1:J20"/>
  <sheetViews>
    <sheetView showGridLines="0" zoomScaleNormal="100" workbookViewId="0">
      <selection activeCell="A7" sqref="A7"/>
    </sheetView>
  </sheetViews>
  <sheetFormatPr defaultColWidth="0" defaultRowHeight="12.5" zeroHeight="1"/>
  <cols>
    <col min="1" max="1" width="31.1796875" customWidth="1"/>
    <col min="2" max="2" width="9.81640625" customWidth="1"/>
    <col min="3" max="3" width="10.453125" customWidth="1"/>
    <col min="4" max="4" width="22" bestFit="1" customWidth="1"/>
    <col min="5" max="5" width="8.453125" customWidth="1"/>
    <col min="6" max="6" width="6.81640625" hidden="1" customWidth="1"/>
    <col min="7" max="7" width="18.54296875" hidden="1" customWidth="1"/>
  </cols>
  <sheetData>
    <row r="1" spans="1:10" ht="13">
      <c r="A1" s="5" t="s">
        <v>4</v>
      </c>
      <c r="B1" s="5" t="s">
        <v>3</v>
      </c>
      <c r="C1" s="5" t="s">
        <v>0</v>
      </c>
      <c r="D1" s="5" t="s">
        <v>1</v>
      </c>
      <c r="E1" s="2"/>
    </row>
    <row r="2" spans="1:10" ht="12.75" customHeight="1">
      <c r="A2" s="6" t="s">
        <v>54</v>
      </c>
      <c r="B2" s="7">
        <v>1</v>
      </c>
      <c r="C2" s="8">
        <v>43949</v>
      </c>
      <c r="D2" s="9" t="s">
        <v>2</v>
      </c>
      <c r="E2" s="2"/>
    </row>
    <row r="3" spans="1:10">
      <c r="A3" s="6"/>
      <c r="B3" s="10"/>
      <c r="C3" s="13"/>
      <c r="D3" s="6" t="s">
        <v>2</v>
      </c>
      <c r="E3" s="3"/>
      <c r="F3" s="1"/>
      <c r="G3" s="1"/>
      <c r="H3" s="1"/>
      <c r="I3" s="1"/>
      <c r="J3" s="1"/>
    </row>
    <row r="4" spans="1:10">
      <c r="A4" s="11"/>
      <c r="B4" s="12"/>
      <c r="C4" s="8"/>
      <c r="D4" s="9" t="s">
        <v>2</v>
      </c>
      <c r="E4" s="2"/>
    </row>
    <row r="5" spans="1:10">
      <c r="A5" s="6"/>
      <c r="B5" s="7">
        <v>2</v>
      </c>
      <c r="C5" s="8">
        <v>45006</v>
      </c>
      <c r="D5" s="9" t="s">
        <v>2</v>
      </c>
      <c r="E5" s="2"/>
    </row>
    <row r="6" spans="1:10">
      <c r="A6" s="6" t="s">
        <v>61</v>
      </c>
      <c r="B6" s="7">
        <v>3</v>
      </c>
      <c r="C6" s="36">
        <v>45489</v>
      </c>
      <c r="D6" s="9" t="s">
        <v>2</v>
      </c>
      <c r="E6" s="2"/>
    </row>
    <row r="7" spans="1:10">
      <c r="A7" s="6"/>
      <c r="B7" s="7"/>
      <c r="C7" s="9"/>
      <c r="D7" s="9"/>
      <c r="E7" s="2"/>
    </row>
    <row r="8" spans="1:10">
      <c r="A8" s="6"/>
      <c r="B8" s="7"/>
      <c r="C8" s="9"/>
      <c r="D8" s="9"/>
      <c r="E8" s="2"/>
    </row>
    <row r="9" spans="1:10">
      <c r="A9" s="2"/>
      <c r="B9" s="4"/>
      <c r="C9" s="2"/>
      <c r="D9" s="2"/>
      <c r="E9" s="2"/>
    </row>
    <row r="10" spans="1:10">
      <c r="A10" s="2"/>
      <c r="B10" s="4"/>
      <c r="C10" s="2"/>
      <c r="D10" s="2"/>
      <c r="E10" s="2"/>
    </row>
    <row r="11" spans="1:10">
      <c r="A11" s="2"/>
      <c r="B11" s="4"/>
      <c r="C11" s="2"/>
      <c r="D11" s="2"/>
      <c r="E11" s="2"/>
    </row>
    <row r="12" spans="1:10">
      <c r="A12" s="2"/>
      <c r="B12" s="4"/>
      <c r="C12" s="2"/>
      <c r="D12" s="2"/>
      <c r="E12" s="2"/>
    </row>
    <row r="13" spans="1:10">
      <c r="A13" s="2"/>
      <c r="B13" s="4"/>
      <c r="C13" s="2"/>
      <c r="D13" s="2"/>
      <c r="E13" s="2"/>
    </row>
    <row r="14" spans="1:10">
      <c r="A14" s="2"/>
      <c r="B14" s="4"/>
      <c r="C14" s="2"/>
      <c r="D14" s="2"/>
      <c r="E14" s="2"/>
    </row>
    <row r="15" spans="1:10">
      <c r="A15" s="2"/>
      <c r="B15" s="2"/>
      <c r="C15" s="2"/>
      <c r="D15" s="2"/>
      <c r="E15" s="2"/>
    </row>
    <row r="16" spans="1:10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&amp;L&amp;G&amp;R&amp;G</oddHeader>
    <oddFooter>&amp;L&amp;8Last Modified: 27th September 2010&amp;R&amp;8&amp;F
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PMO Self Assess</vt:lpstr>
      <vt:lpstr>Figure</vt:lpstr>
      <vt:lpstr>ref_sheet</vt:lpstr>
      <vt:lpstr>Version Control</vt:lpstr>
      <vt:lpstr>No</vt:lpstr>
      <vt:lpstr>Figure!Print_Area</vt:lpstr>
      <vt:lpstr>'PMO Self Assess'!Print_Area</vt:lpstr>
      <vt:lpstr>ref_sheet!Print_Area</vt:lpstr>
      <vt:lpstr>'Version Control'!Print_Area</vt:lpstr>
      <vt:lpstr>'PMO Self Assess'!Print_Titles</vt:lpstr>
      <vt:lpstr>Yes</vt:lpstr>
      <vt:lpstr>yn</vt:lpstr>
    </vt:vector>
  </TitlesOfParts>
  <Company>Wellingtone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PMO MOT Healthcheck - ad-hoc use</dc:title>
  <dc:subject>PMO MOT</dc:subject>
  <dc:creator>Emma-Ruth Arnaz-Pemberton</dc:creator>
  <dc:description/>
  <cp:lastModifiedBy>Emma Arnaz-Pemberton</cp:lastModifiedBy>
  <cp:lastPrinted>2024-07-16T14:39:30Z</cp:lastPrinted>
  <dcterms:created xsi:type="dcterms:W3CDTF">1999-10-08T18:14:57Z</dcterms:created>
  <dcterms:modified xsi:type="dcterms:W3CDTF">2024-07-16T17:18:00Z</dcterms:modified>
</cp:coreProperties>
</file>